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740" windowHeight="122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7" i="1" l="1"/>
  <c r="W177" i="1"/>
  <c r="U177" i="1"/>
  <c r="S177" i="1"/>
  <c r="Q177" i="1"/>
  <c r="O177" i="1"/>
  <c r="M177" i="1"/>
  <c r="AC241" i="1" l="1"/>
  <c r="AA241" i="1"/>
  <c r="Y241" i="1"/>
  <c r="W241" i="1"/>
  <c r="U241" i="1"/>
  <c r="S241" i="1"/>
  <c r="Q241" i="1"/>
  <c r="O241" i="1"/>
  <c r="M241" i="1"/>
  <c r="AC217" i="1"/>
  <c r="AA217" i="1"/>
  <c r="Y217" i="1"/>
  <c r="W217" i="1"/>
  <c r="U217" i="1"/>
  <c r="S217" i="1"/>
  <c r="Q217" i="1"/>
  <c r="O217" i="1"/>
  <c r="M217" i="1"/>
  <c r="AC194" i="1"/>
  <c r="AA194" i="1"/>
  <c r="Y194" i="1"/>
  <c r="W194" i="1"/>
  <c r="U194" i="1"/>
  <c r="S194" i="1"/>
  <c r="Q194" i="1"/>
  <c r="O194" i="1"/>
  <c r="M194" i="1"/>
  <c r="AC169" i="1"/>
  <c r="AA169" i="1"/>
  <c r="Y169" i="1"/>
  <c r="W169" i="1"/>
  <c r="U169" i="1"/>
  <c r="S169" i="1"/>
  <c r="Q169" i="1"/>
  <c r="O169" i="1"/>
  <c r="M169" i="1"/>
  <c r="AC145" i="1"/>
  <c r="AA145" i="1"/>
  <c r="Y145" i="1"/>
  <c r="W145" i="1"/>
  <c r="U145" i="1"/>
  <c r="S145" i="1"/>
  <c r="Q145" i="1"/>
  <c r="O145" i="1"/>
  <c r="M145" i="1"/>
  <c r="AC118" i="1"/>
  <c r="AA118" i="1"/>
  <c r="Y118" i="1"/>
  <c r="W118" i="1"/>
  <c r="U118" i="1"/>
  <c r="S118" i="1"/>
  <c r="Q118" i="1"/>
  <c r="O118" i="1"/>
  <c r="M118" i="1"/>
  <c r="AC94" i="1"/>
  <c r="AA94" i="1"/>
  <c r="Y94" i="1"/>
  <c r="W94" i="1"/>
  <c r="U94" i="1"/>
  <c r="S94" i="1"/>
  <c r="Q94" i="1"/>
  <c r="O94" i="1"/>
  <c r="M94" i="1"/>
  <c r="AC71" i="1"/>
  <c r="AA71" i="1"/>
  <c r="Y71" i="1"/>
  <c r="W71" i="1"/>
  <c r="U71" i="1"/>
  <c r="S71" i="1"/>
  <c r="Q71" i="1"/>
  <c r="O71" i="1"/>
  <c r="M71" i="1"/>
  <c r="AC23" i="1"/>
  <c r="AA23" i="1"/>
  <c r="Y23" i="1"/>
  <c r="W23" i="1"/>
  <c r="U23" i="1"/>
  <c r="S23" i="1"/>
  <c r="Q23" i="1"/>
  <c r="O23" i="1"/>
  <c r="M23" i="1"/>
  <c r="AA55" i="1" l="1"/>
  <c r="W55" i="1"/>
  <c r="U55" i="1"/>
  <c r="S55" i="1"/>
  <c r="Q55" i="1"/>
  <c r="O55" i="1"/>
  <c r="M55" i="1"/>
  <c r="AA106" i="1"/>
  <c r="Y106" i="1"/>
  <c r="W106" i="1"/>
  <c r="U106" i="1"/>
  <c r="S106" i="1"/>
  <c r="Q106" i="1"/>
  <c r="O106" i="1"/>
  <c r="M106" i="1"/>
  <c r="AA203" i="1" l="1"/>
  <c r="Y203" i="1"/>
  <c r="W203" i="1"/>
  <c r="U203" i="1"/>
  <c r="S203" i="1"/>
  <c r="Q203" i="1"/>
  <c r="O203" i="1"/>
  <c r="M203" i="1"/>
  <c r="AA156" i="1"/>
  <c r="Y156" i="1"/>
  <c r="W156" i="1"/>
  <c r="U156" i="1"/>
  <c r="S156" i="1"/>
  <c r="Q156" i="1"/>
  <c r="O156" i="1"/>
  <c r="M156" i="1"/>
  <c r="AA154" i="1"/>
  <c r="Y154" i="1"/>
  <c r="W154" i="1"/>
  <c r="U154" i="1"/>
  <c r="S154" i="1"/>
  <c r="Q154" i="1"/>
  <c r="O154" i="1"/>
  <c r="M154" i="1"/>
  <c r="AC168" i="1"/>
  <c r="AA168" i="1"/>
  <c r="Y168" i="1"/>
  <c r="W168" i="1"/>
  <c r="U168" i="1"/>
  <c r="S168" i="1"/>
  <c r="Q168" i="1"/>
  <c r="C168" i="1"/>
  <c r="AC130" i="1"/>
  <c r="AA130" i="1"/>
  <c r="Y130" i="1"/>
  <c r="W130" i="1"/>
  <c r="U130" i="1"/>
  <c r="S130" i="1"/>
  <c r="Q130" i="1"/>
  <c r="O130" i="1"/>
  <c r="M130" i="1"/>
  <c r="C179" i="1"/>
  <c r="C57" i="1"/>
  <c r="AC117" i="1" l="1"/>
  <c r="AA117" i="1"/>
  <c r="Y117" i="1"/>
  <c r="W117" i="1"/>
  <c r="U117" i="1"/>
  <c r="S117" i="1"/>
  <c r="Q117" i="1"/>
  <c r="O117" i="1"/>
  <c r="M117" i="1"/>
  <c r="C117" i="1"/>
  <c r="J79" i="1" l="1"/>
  <c r="K153" i="1"/>
  <c r="J153" i="1"/>
  <c r="K202" i="1"/>
  <c r="J202" i="1"/>
  <c r="K32" i="1"/>
  <c r="J32" i="1"/>
  <c r="AA79" i="1"/>
  <c r="Y79" i="1"/>
  <c r="W79" i="1"/>
  <c r="U79" i="1"/>
  <c r="S79" i="1"/>
  <c r="Q79" i="1"/>
  <c r="O79" i="1"/>
  <c r="M79" i="1"/>
  <c r="C256" i="1" l="1"/>
  <c r="B256" i="1"/>
  <c r="C255" i="1"/>
  <c r="B255" i="1"/>
  <c r="B243" i="1"/>
  <c r="C231" i="1"/>
  <c r="B231" i="1"/>
  <c r="C230" i="1"/>
  <c r="B230" i="1"/>
  <c r="C219" i="1"/>
  <c r="B219" i="1"/>
  <c r="C209" i="1"/>
  <c r="C208" i="1"/>
  <c r="B209" i="1"/>
  <c r="B208" i="1"/>
  <c r="B196" i="1"/>
  <c r="C184" i="1"/>
  <c r="B184" i="1"/>
  <c r="C183" i="1"/>
  <c r="B183" i="1"/>
  <c r="C160" i="1"/>
  <c r="B160" i="1"/>
  <c r="C159" i="1"/>
  <c r="B159" i="1"/>
  <c r="C134" i="1"/>
  <c r="B134" i="1"/>
  <c r="C133" i="1"/>
  <c r="B133" i="1"/>
  <c r="C110" i="1"/>
  <c r="B110" i="1"/>
  <c r="C109" i="1"/>
  <c r="B109" i="1"/>
  <c r="C85" i="1"/>
  <c r="B85" i="1"/>
  <c r="C84" i="1"/>
  <c r="B84" i="1"/>
  <c r="C62" i="1"/>
  <c r="B62" i="1"/>
  <c r="C61" i="1"/>
  <c r="B61" i="1"/>
  <c r="C38" i="1"/>
  <c r="C39" i="1" s="1"/>
  <c r="B38" i="1"/>
  <c r="B39" i="1" s="1"/>
  <c r="AC80" i="1" l="1"/>
  <c r="AA80" i="1"/>
  <c r="Y80" i="1"/>
  <c r="W80" i="1"/>
  <c r="U80" i="1"/>
  <c r="S80" i="1"/>
  <c r="Q80" i="1"/>
  <c r="O80" i="1"/>
  <c r="M80" i="1"/>
  <c r="AC56" i="1"/>
  <c r="AA56" i="1"/>
  <c r="Y56" i="1"/>
  <c r="W56" i="1"/>
  <c r="U56" i="1"/>
  <c r="S56" i="1"/>
  <c r="Q56" i="1"/>
  <c r="O56" i="1"/>
  <c r="M56" i="1"/>
  <c r="AC178" i="1" l="1"/>
  <c r="AA178" i="1"/>
  <c r="Y178" i="1"/>
  <c r="W178" i="1"/>
  <c r="U178" i="1"/>
  <c r="S178" i="1"/>
  <c r="Q178" i="1"/>
  <c r="O178" i="1"/>
  <c r="M178" i="1"/>
  <c r="E133" i="1" l="1"/>
  <c r="F133" i="1"/>
  <c r="G133" i="1"/>
  <c r="H133" i="1"/>
  <c r="I133" i="1"/>
  <c r="J133" i="1"/>
  <c r="K133" i="1"/>
  <c r="L133" i="1"/>
  <c r="N133" i="1"/>
  <c r="P133" i="1"/>
  <c r="R133" i="1"/>
  <c r="T133" i="1"/>
  <c r="V133" i="1"/>
  <c r="X133" i="1"/>
  <c r="Z133" i="1"/>
  <c r="AB133" i="1"/>
  <c r="D133" i="1"/>
  <c r="C216" i="1" l="1"/>
  <c r="C193" i="1"/>
  <c r="C70" i="1"/>
  <c r="C46" i="1"/>
  <c r="AC35" i="1" l="1"/>
  <c r="AA35" i="1"/>
  <c r="Y35" i="1"/>
  <c r="W35" i="1"/>
  <c r="U35" i="1"/>
  <c r="S35" i="1"/>
  <c r="Q35" i="1"/>
  <c r="O35" i="1"/>
  <c r="M35" i="1"/>
  <c r="AC128" i="1"/>
  <c r="AC133" i="1" s="1"/>
  <c r="AA128" i="1"/>
  <c r="Y128" i="1"/>
  <c r="W128" i="1"/>
  <c r="W133" i="1" s="1"/>
  <c r="U128" i="1"/>
  <c r="U133" i="1" s="1"/>
  <c r="S128" i="1"/>
  <c r="Q128" i="1"/>
  <c r="O128" i="1"/>
  <c r="O133" i="1" s="1"/>
  <c r="M128" i="1"/>
  <c r="M133" i="1" s="1"/>
  <c r="Y133" i="1" l="1"/>
  <c r="Q133" i="1"/>
  <c r="S133" i="1"/>
  <c r="AA133" i="1"/>
  <c r="J196" i="1"/>
  <c r="J208" i="1"/>
  <c r="J209" i="1" l="1"/>
  <c r="AC104" i="1" l="1"/>
  <c r="AA104" i="1"/>
  <c r="Y104" i="1"/>
  <c r="W104" i="1"/>
  <c r="U104" i="1"/>
  <c r="S104" i="1"/>
  <c r="Q104" i="1"/>
  <c r="O104" i="1"/>
  <c r="M104" i="1"/>
  <c r="AC205" i="1"/>
  <c r="AC227" i="1" l="1"/>
  <c r="AA227" i="1"/>
  <c r="Y227" i="1"/>
  <c r="W227" i="1"/>
  <c r="U227" i="1"/>
  <c r="S227" i="1"/>
  <c r="Q227" i="1"/>
  <c r="O227" i="1"/>
  <c r="M227" i="1"/>
  <c r="AC180" i="1"/>
  <c r="AA180" i="1"/>
  <c r="Y180" i="1"/>
  <c r="W180" i="1"/>
  <c r="U180" i="1"/>
  <c r="S180" i="1"/>
  <c r="Q180" i="1"/>
  <c r="O180" i="1"/>
  <c r="M180" i="1"/>
  <c r="AC193" i="1" l="1"/>
  <c r="AA193" i="1"/>
  <c r="Y193" i="1"/>
  <c r="W193" i="1"/>
  <c r="U193" i="1"/>
  <c r="S193" i="1"/>
  <c r="Q193" i="1"/>
  <c r="O193" i="1"/>
  <c r="M193" i="1"/>
  <c r="AB255" i="1" l="1"/>
  <c r="Z255" i="1"/>
  <c r="X255" i="1"/>
  <c r="V255" i="1"/>
  <c r="T255" i="1"/>
  <c r="R255" i="1"/>
  <c r="P255" i="1"/>
  <c r="N255" i="1"/>
  <c r="L255" i="1"/>
  <c r="K255" i="1"/>
  <c r="J255" i="1"/>
  <c r="I255" i="1"/>
  <c r="H255" i="1"/>
  <c r="G255" i="1"/>
  <c r="F255" i="1"/>
  <c r="E255" i="1"/>
  <c r="D255" i="1"/>
  <c r="AC252" i="1"/>
  <c r="AA252" i="1"/>
  <c r="Y252" i="1"/>
  <c r="W252" i="1"/>
  <c r="U252" i="1"/>
  <c r="S252" i="1"/>
  <c r="Q252" i="1"/>
  <c r="O252" i="1"/>
  <c r="M252" i="1"/>
  <c r="AC250" i="1"/>
  <c r="AA250" i="1"/>
  <c r="Y250" i="1"/>
  <c r="W250" i="1"/>
  <c r="U250" i="1"/>
  <c r="S250" i="1"/>
  <c r="Q250" i="1"/>
  <c r="O250" i="1"/>
  <c r="M250" i="1"/>
  <c r="AB243" i="1"/>
  <c r="Z243" i="1"/>
  <c r="X243" i="1"/>
  <c r="V243" i="1"/>
  <c r="T243" i="1"/>
  <c r="R243" i="1"/>
  <c r="P243" i="1"/>
  <c r="N243" i="1"/>
  <c r="L243" i="1"/>
  <c r="K243" i="1"/>
  <c r="J243" i="1"/>
  <c r="I243" i="1"/>
  <c r="H243" i="1"/>
  <c r="G243" i="1"/>
  <c r="F243" i="1"/>
  <c r="E243" i="1"/>
  <c r="D243" i="1"/>
  <c r="AC243" i="1"/>
  <c r="AA243" i="1"/>
  <c r="Y243" i="1"/>
  <c r="W243" i="1"/>
  <c r="U243" i="1"/>
  <c r="S243" i="1"/>
  <c r="Q243" i="1"/>
  <c r="O243" i="1"/>
  <c r="M243" i="1"/>
  <c r="AB230" i="1"/>
  <c r="Z230" i="1"/>
  <c r="X230" i="1"/>
  <c r="V230" i="1"/>
  <c r="T230" i="1"/>
  <c r="R230" i="1"/>
  <c r="P230" i="1"/>
  <c r="N230" i="1"/>
  <c r="L230" i="1"/>
  <c r="K230" i="1"/>
  <c r="J230" i="1"/>
  <c r="I230" i="1"/>
  <c r="H230" i="1"/>
  <c r="G230" i="1"/>
  <c r="F230" i="1"/>
  <c r="E230" i="1"/>
  <c r="D230" i="1"/>
  <c r="AC226" i="1"/>
  <c r="AA226" i="1"/>
  <c r="Y226" i="1"/>
  <c r="W226" i="1"/>
  <c r="U226" i="1"/>
  <c r="S226" i="1"/>
  <c r="Q226" i="1"/>
  <c r="O226" i="1"/>
  <c r="M226" i="1"/>
  <c r="AB219" i="1"/>
  <c r="Z219" i="1"/>
  <c r="X219" i="1"/>
  <c r="V219" i="1"/>
  <c r="T219" i="1"/>
  <c r="R219" i="1"/>
  <c r="P219" i="1"/>
  <c r="N219" i="1"/>
  <c r="L219" i="1"/>
  <c r="K219" i="1"/>
  <c r="J219" i="1"/>
  <c r="I219" i="1"/>
  <c r="H219" i="1"/>
  <c r="G219" i="1"/>
  <c r="F219" i="1"/>
  <c r="E219" i="1"/>
  <c r="D219" i="1"/>
  <c r="AC216" i="1"/>
  <c r="AA216" i="1"/>
  <c r="Y216" i="1"/>
  <c r="W216" i="1"/>
  <c r="U216" i="1"/>
  <c r="S216" i="1"/>
  <c r="Q216" i="1"/>
  <c r="O216" i="1"/>
  <c r="M216" i="1"/>
  <c r="AB208" i="1"/>
  <c r="Z208" i="1"/>
  <c r="X208" i="1"/>
  <c r="V208" i="1"/>
  <c r="T208" i="1"/>
  <c r="R208" i="1"/>
  <c r="P208" i="1"/>
  <c r="N208" i="1"/>
  <c r="L208" i="1"/>
  <c r="K208" i="1"/>
  <c r="I208" i="1"/>
  <c r="H208" i="1"/>
  <c r="G208" i="1"/>
  <c r="F208" i="1"/>
  <c r="E208" i="1"/>
  <c r="D208" i="1"/>
  <c r="AB196" i="1"/>
  <c r="Z196" i="1"/>
  <c r="X196" i="1"/>
  <c r="V196" i="1"/>
  <c r="T196" i="1"/>
  <c r="R196" i="1"/>
  <c r="P196" i="1"/>
  <c r="N196" i="1"/>
  <c r="L196" i="1"/>
  <c r="K196" i="1"/>
  <c r="I196" i="1"/>
  <c r="H196" i="1"/>
  <c r="G196" i="1"/>
  <c r="F196" i="1"/>
  <c r="E196" i="1"/>
  <c r="D196" i="1"/>
  <c r="AB183" i="1"/>
  <c r="Z183" i="1"/>
  <c r="X183" i="1"/>
  <c r="V183" i="1"/>
  <c r="T183" i="1"/>
  <c r="R183" i="1"/>
  <c r="P183" i="1"/>
  <c r="N183" i="1"/>
  <c r="L183" i="1"/>
  <c r="K183" i="1"/>
  <c r="J183" i="1"/>
  <c r="I183" i="1"/>
  <c r="H183" i="1"/>
  <c r="G183" i="1"/>
  <c r="F183" i="1"/>
  <c r="E183" i="1"/>
  <c r="D183" i="1"/>
  <c r="AB171" i="1"/>
  <c r="Z171" i="1"/>
  <c r="X171" i="1"/>
  <c r="V171" i="1"/>
  <c r="T171" i="1"/>
  <c r="R171" i="1"/>
  <c r="P171" i="1"/>
  <c r="N171" i="1"/>
  <c r="L171" i="1"/>
  <c r="K171" i="1"/>
  <c r="J171" i="1"/>
  <c r="I171" i="1"/>
  <c r="H171" i="1"/>
  <c r="G171" i="1"/>
  <c r="F171" i="1"/>
  <c r="E171" i="1"/>
  <c r="D171" i="1"/>
  <c r="AC171" i="1"/>
  <c r="AA171" i="1"/>
  <c r="Y171" i="1"/>
  <c r="W171" i="1"/>
  <c r="U171" i="1"/>
  <c r="S171" i="1"/>
  <c r="Q171" i="1"/>
  <c r="O171" i="1"/>
  <c r="M171" i="1"/>
  <c r="AB159" i="1"/>
  <c r="Z159" i="1"/>
  <c r="X159" i="1"/>
  <c r="V159" i="1"/>
  <c r="T159" i="1"/>
  <c r="R159" i="1"/>
  <c r="P159" i="1"/>
  <c r="N159" i="1"/>
  <c r="L159" i="1"/>
  <c r="K159" i="1"/>
  <c r="J159" i="1"/>
  <c r="I159" i="1"/>
  <c r="H159" i="1"/>
  <c r="G159" i="1"/>
  <c r="F159" i="1"/>
  <c r="E159" i="1"/>
  <c r="D159" i="1"/>
  <c r="AB147" i="1"/>
  <c r="Z147" i="1"/>
  <c r="X147" i="1"/>
  <c r="V147" i="1"/>
  <c r="T147" i="1"/>
  <c r="R147" i="1"/>
  <c r="P147" i="1"/>
  <c r="N147" i="1"/>
  <c r="L147" i="1"/>
  <c r="K147" i="1"/>
  <c r="J147" i="1"/>
  <c r="I147" i="1"/>
  <c r="H147" i="1"/>
  <c r="G147" i="1"/>
  <c r="F147" i="1"/>
  <c r="E147" i="1"/>
  <c r="D147" i="1"/>
  <c r="AB120" i="1"/>
  <c r="AB134" i="1" s="1"/>
  <c r="Z120" i="1"/>
  <c r="Z134" i="1" s="1"/>
  <c r="X120" i="1"/>
  <c r="X134" i="1" s="1"/>
  <c r="V120" i="1"/>
  <c r="V134" i="1" s="1"/>
  <c r="T120" i="1"/>
  <c r="T134" i="1" s="1"/>
  <c r="R120" i="1"/>
  <c r="R134" i="1" s="1"/>
  <c r="P120" i="1"/>
  <c r="P134" i="1" s="1"/>
  <c r="N120" i="1"/>
  <c r="N134" i="1" s="1"/>
  <c r="L120" i="1"/>
  <c r="L134" i="1" s="1"/>
  <c r="K120" i="1"/>
  <c r="K134" i="1" s="1"/>
  <c r="J120" i="1"/>
  <c r="J134" i="1" s="1"/>
  <c r="I120" i="1"/>
  <c r="I134" i="1" s="1"/>
  <c r="H120" i="1"/>
  <c r="H134" i="1" s="1"/>
  <c r="G120" i="1"/>
  <c r="G134" i="1" s="1"/>
  <c r="F120" i="1"/>
  <c r="F134" i="1" s="1"/>
  <c r="E120" i="1"/>
  <c r="E134" i="1" s="1"/>
  <c r="D120" i="1"/>
  <c r="D134" i="1" s="1"/>
  <c r="AC120" i="1"/>
  <c r="AC134" i="1" s="1"/>
  <c r="AA120" i="1"/>
  <c r="AA134" i="1" s="1"/>
  <c r="Y120" i="1"/>
  <c r="Y134" i="1" s="1"/>
  <c r="W120" i="1"/>
  <c r="W134" i="1" s="1"/>
  <c r="U120" i="1"/>
  <c r="U134" i="1" s="1"/>
  <c r="S120" i="1"/>
  <c r="S134" i="1" s="1"/>
  <c r="Q120" i="1"/>
  <c r="Q134" i="1" s="1"/>
  <c r="O120" i="1"/>
  <c r="O134" i="1" s="1"/>
  <c r="M120" i="1"/>
  <c r="M134" i="1" s="1"/>
  <c r="AB109" i="1"/>
  <c r="Z109" i="1"/>
  <c r="X109" i="1"/>
  <c r="V109" i="1"/>
  <c r="T109" i="1"/>
  <c r="R109" i="1"/>
  <c r="P109" i="1"/>
  <c r="N109" i="1"/>
  <c r="L109" i="1"/>
  <c r="K109" i="1"/>
  <c r="J109" i="1"/>
  <c r="I109" i="1"/>
  <c r="H109" i="1"/>
  <c r="G109" i="1"/>
  <c r="F109" i="1"/>
  <c r="E109" i="1"/>
  <c r="D109" i="1"/>
  <c r="AB96" i="1"/>
  <c r="Z96" i="1"/>
  <c r="X96" i="1"/>
  <c r="V96" i="1"/>
  <c r="T96" i="1"/>
  <c r="R96" i="1"/>
  <c r="P96" i="1"/>
  <c r="N96" i="1"/>
  <c r="L96" i="1"/>
  <c r="K96" i="1"/>
  <c r="J96" i="1"/>
  <c r="I96" i="1"/>
  <c r="H96" i="1"/>
  <c r="G96" i="1"/>
  <c r="F96" i="1"/>
  <c r="E96" i="1"/>
  <c r="D96" i="1"/>
  <c r="AC96" i="1"/>
  <c r="AA96" i="1"/>
  <c r="Y96" i="1"/>
  <c r="W96" i="1"/>
  <c r="U96" i="1"/>
  <c r="S96" i="1"/>
  <c r="Q96" i="1"/>
  <c r="O96" i="1"/>
  <c r="M96" i="1"/>
  <c r="AB84" i="1"/>
  <c r="Z84" i="1"/>
  <c r="X84" i="1"/>
  <c r="V84" i="1"/>
  <c r="T84" i="1"/>
  <c r="R84" i="1"/>
  <c r="P84" i="1"/>
  <c r="N84" i="1"/>
  <c r="L84" i="1"/>
  <c r="K84" i="1"/>
  <c r="J84" i="1"/>
  <c r="I84" i="1"/>
  <c r="H84" i="1"/>
  <c r="G84" i="1"/>
  <c r="F84" i="1"/>
  <c r="E84" i="1"/>
  <c r="D84" i="1"/>
  <c r="AB73" i="1"/>
  <c r="Z73" i="1"/>
  <c r="X73" i="1"/>
  <c r="V73" i="1"/>
  <c r="T73" i="1"/>
  <c r="R73" i="1"/>
  <c r="P73" i="1"/>
  <c r="N73" i="1"/>
  <c r="L73" i="1"/>
  <c r="K73" i="1"/>
  <c r="J73" i="1"/>
  <c r="I73" i="1"/>
  <c r="H73" i="1"/>
  <c r="G73" i="1"/>
  <c r="F73" i="1"/>
  <c r="E73" i="1"/>
  <c r="D73" i="1"/>
  <c r="AC70" i="1"/>
  <c r="AA70" i="1"/>
  <c r="Y70" i="1"/>
  <c r="W70" i="1"/>
  <c r="U70" i="1"/>
  <c r="S70" i="1"/>
  <c r="Q70" i="1"/>
  <c r="O70" i="1"/>
  <c r="M70" i="1"/>
  <c r="AB61" i="1"/>
  <c r="Z61" i="1"/>
  <c r="X61" i="1"/>
  <c r="V61" i="1"/>
  <c r="T61" i="1"/>
  <c r="R61" i="1"/>
  <c r="P61" i="1"/>
  <c r="N61" i="1"/>
  <c r="L61" i="1"/>
  <c r="K61" i="1"/>
  <c r="J61" i="1"/>
  <c r="I61" i="1"/>
  <c r="H61" i="1"/>
  <c r="G61" i="1"/>
  <c r="F61" i="1"/>
  <c r="E61" i="1"/>
  <c r="D61" i="1"/>
  <c r="AC58" i="1"/>
  <c r="AA58" i="1"/>
  <c r="Y58" i="1"/>
  <c r="W58" i="1"/>
  <c r="U58" i="1"/>
  <c r="S58" i="1"/>
  <c r="Q58" i="1"/>
  <c r="O58" i="1"/>
  <c r="M58" i="1"/>
  <c r="AB49" i="1"/>
  <c r="Z49" i="1"/>
  <c r="X49" i="1"/>
  <c r="V49" i="1"/>
  <c r="T49" i="1"/>
  <c r="R49" i="1"/>
  <c r="P49" i="1"/>
  <c r="N49" i="1"/>
  <c r="L49" i="1"/>
  <c r="K49" i="1"/>
  <c r="J49" i="1"/>
  <c r="I49" i="1"/>
  <c r="H49" i="1"/>
  <c r="G49" i="1"/>
  <c r="F49" i="1"/>
  <c r="E49" i="1"/>
  <c r="D49" i="1"/>
  <c r="AC47" i="1"/>
  <c r="AA47" i="1"/>
  <c r="Y47" i="1"/>
  <c r="W47" i="1"/>
  <c r="U47" i="1"/>
  <c r="S47" i="1"/>
  <c r="Q47" i="1"/>
  <c r="O47" i="1"/>
  <c r="M47" i="1"/>
  <c r="AC46" i="1"/>
  <c r="AA46" i="1"/>
  <c r="Y46" i="1"/>
  <c r="W46" i="1"/>
  <c r="U46" i="1"/>
  <c r="S46" i="1"/>
  <c r="Q46" i="1"/>
  <c r="O46" i="1"/>
  <c r="M46" i="1"/>
  <c r="AB38" i="1"/>
  <c r="Z38" i="1"/>
  <c r="X38" i="1"/>
  <c r="V38" i="1"/>
  <c r="T38" i="1"/>
  <c r="R38" i="1"/>
  <c r="P38" i="1"/>
  <c r="N38" i="1"/>
  <c r="L38" i="1"/>
  <c r="K38" i="1"/>
  <c r="J38" i="1"/>
  <c r="I38" i="1"/>
  <c r="H38" i="1"/>
  <c r="G38" i="1"/>
  <c r="F38" i="1"/>
  <c r="E38" i="1"/>
  <c r="D38" i="1"/>
  <c r="AC33" i="1"/>
  <c r="AC38" i="1" s="1"/>
  <c r="AA33" i="1"/>
  <c r="AA38" i="1" s="1"/>
  <c r="Y33" i="1"/>
  <c r="Y38" i="1" s="1"/>
  <c r="W33" i="1"/>
  <c r="W38" i="1" s="1"/>
  <c r="U33" i="1"/>
  <c r="U38" i="1" s="1"/>
  <c r="S33" i="1"/>
  <c r="S38" i="1" s="1"/>
  <c r="Q33" i="1"/>
  <c r="Q38" i="1" s="1"/>
  <c r="O33" i="1"/>
  <c r="O38" i="1" s="1"/>
  <c r="M33" i="1"/>
  <c r="M38" i="1" s="1"/>
  <c r="AB25" i="1"/>
  <c r="Z25" i="1"/>
  <c r="X25" i="1"/>
  <c r="V25" i="1"/>
  <c r="T25" i="1"/>
  <c r="R25" i="1"/>
  <c r="P25" i="1"/>
  <c r="N25" i="1"/>
  <c r="L25" i="1"/>
  <c r="K25" i="1"/>
  <c r="J25" i="1"/>
  <c r="I25" i="1"/>
  <c r="H25" i="1"/>
  <c r="G25" i="1"/>
  <c r="F25" i="1"/>
  <c r="E25" i="1"/>
  <c r="D25" i="1"/>
  <c r="AC25" i="1"/>
  <c r="AA25" i="1"/>
  <c r="Y25" i="1"/>
  <c r="W25" i="1"/>
  <c r="U25" i="1"/>
  <c r="S25" i="1"/>
  <c r="Q25" i="1"/>
  <c r="O25" i="1"/>
  <c r="M25" i="1"/>
  <c r="P231" i="1" l="1"/>
  <c r="L85" i="1"/>
  <c r="AB85" i="1"/>
  <c r="J39" i="1"/>
  <c r="P62" i="1"/>
  <c r="X62" i="1"/>
  <c r="R160" i="1"/>
  <c r="O255" i="1"/>
  <c r="O256" i="1" s="1"/>
  <c r="W255" i="1"/>
  <c r="O208" i="1"/>
  <c r="Z39" i="1"/>
  <c r="H62" i="1"/>
  <c r="AB62" i="1"/>
  <c r="F39" i="1"/>
  <c r="AC196" i="1"/>
  <c r="J160" i="1"/>
  <c r="D209" i="1"/>
  <c r="L209" i="1"/>
  <c r="M208" i="1"/>
  <c r="U208" i="1"/>
  <c r="AC208" i="1"/>
  <c r="T209" i="1"/>
  <c r="AB209" i="1"/>
  <c r="V209" i="1"/>
  <c r="M219" i="1"/>
  <c r="AC219" i="1"/>
  <c r="L231" i="1"/>
  <c r="AB231" i="1"/>
  <c r="M73" i="1"/>
  <c r="S49" i="1"/>
  <c r="AA49" i="1"/>
  <c r="Q73" i="1"/>
  <c r="Y73" i="1"/>
  <c r="W84" i="1"/>
  <c r="G85" i="1"/>
  <c r="K85" i="1"/>
  <c r="Z85" i="1"/>
  <c r="L184" i="1"/>
  <c r="Y196" i="1"/>
  <c r="G256" i="1"/>
  <c r="AC255" i="1"/>
  <c r="AC256" i="1" s="1"/>
  <c r="H256" i="1"/>
  <c r="L256" i="1"/>
  <c r="AB256" i="1"/>
  <c r="H85" i="1"/>
  <c r="K110" i="1"/>
  <c r="W147" i="1"/>
  <c r="Z160" i="1"/>
  <c r="Z184" i="1"/>
  <c r="W208" i="1"/>
  <c r="Y219" i="1"/>
  <c r="I231" i="1"/>
  <c r="U230" i="1"/>
  <c r="K231" i="1"/>
  <c r="Z231" i="1"/>
  <c r="Q255" i="1"/>
  <c r="Q256" i="1" s="1"/>
  <c r="Y255" i="1"/>
  <c r="Y256" i="1" s="1"/>
  <c r="V39" i="1"/>
  <c r="D39" i="1"/>
  <c r="H39" i="1"/>
  <c r="L39" i="1"/>
  <c r="T39" i="1"/>
  <c r="Q49" i="1"/>
  <c r="O73" i="1"/>
  <c r="X85" i="1"/>
  <c r="M84" i="1"/>
  <c r="AC84" i="1"/>
  <c r="Q109" i="1"/>
  <c r="Q110" i="1" s="1"/>
  <c r="Y109" i="1"/>
  <c r="Y110" i="1" s="1"/>
  <c r="P256" i="1"/>
  <c r="G62" i="1"/>
  <c r="R62" i="1"/>
  <c r="R110" i="1"/>
  <c r="AA39" i="1"/>
  <c r="Y61" i="1"/>
  <c r="L62" i="1"/>
  <c r="T85" i="1"/>
  <c r="U109" i="1"/>
  <c r="U110" i="1" s="1"/>
  <c r="D110" i="1"/>
  <c r="H110" i="1"/>
  <c r="L110" i="1"/>
  <c r="T110" i="1"/>
  <c r="Q147" i="1"/>
  <c r="T160" i="1"/>
  <c r="Q183" i="1"/>
  <c r="Q184" i="1" s="1"/>
  <c r="E184" i="1"/>
  <c r="I184" i="1"/>
  <c r="N184" i="1"/>
  <c r="M196" i="1"/>
  <c r="U196" i="1"/>
  <c r="AA208" i="1"/>
  <c r="G209" i="1"/>
  <c r="K209" i="1"/>
  <c r="P209" i="1"/>
  <c r="D231" i="1"/>
  <c r="H231" i="1"/>
  <c r="T231" i="1"/>
  <c r="N256" i="1"/>
  <c r="Z62" i="1"/>
  <c r="S73" i="1"/>
  <c r="AA73" i="1"/>
  <c r="Q84" i="1"/>
  <c r="N85" i="1"/>
  <c r="S109" i="1"/>
  <c r="S110" i="1" s="1"/>
  <c r="AA109" i="1"/>
  <c r="AA110" i="1" s="1"/>
  <c r="E110" i="1"/>
  <c r="N110" i="1"/>
  <c r="V110" i="1"/>
  <c r="M159" i="1"/>
  <c r="U159" i="1"/>
  <c r="AC159" i="1"/>
  <c r="AA159" i="1"/>
  <c r="Q159" i="1"/>
  <c r="E160" i="1"/>
  <c r="I160" i="1"/>
  <c r="N160" i="1"/>
  <c r="AB184" i="1"/>
  <c r="S196" i="1"/>
  <c r="AA196" i="1"/>
  <c r="W196" i="1"/>
  <c r="W209" i="1" s="1"/>
  <c r="R209" i="1"/>
  <c r="W219" i="1"/>
  <c r="K62" i="1"/>
  <c r="K160" i="1"/>
  <c r="W39" i="1"/>
  <c r="R39" i="1"/>
  <c r="O49" i="1"/>
  <c r="W49" i="1"/>
  <c r="AC61" i="1"/>
  <c r="S84" i="1"/>
  <c r="AA84" i="1"/>
  <c r="AA85" i="1" s="1"/>
  <c r="F85" i="1"/>
  <c r="J85" i="1"/>
  <c r="P85" i="1"/>
  <c r="G110" i="1"/>
  <c r="AC109" i="1"/>
  <c r="AC110" i="1" s="1"/>
  <c r="F110" i="1"/>
  <c r="M147" i="1"/>
  <c r="U147" i="1"/>
  <c r="AC147" i="1"/>
  <c r="J184" i="1"/>
  <c r="M183" i="1"/>
  <c r="M184" i="1" s="1"/>
  <c r="U183" i="1"/>
  <c r="U184" i="1" s="1"/>
  <c r="AC183" i="1"/>
  <c r="AC184" i="1" s="1"/>
  <c r="S183" i="1"/>
  <c r="S184" i="1" s="1"/>
  <c r="G184" i="1"/>
  <c r="K184" i="1"/>
  <c r="R184" i="1"/>
  <c r="Q208" i="1"/>
  <c r="Y208" i="1"/>
  <c r="E209" i="1"/>
  <c r="I209" i="1"/>
  <c r="X231" i="1"/>
  <c r="K256" i="1"/>
  <c r="J62" i="1"/>
  <c r="W256" i="1"/>
  <c r="Q39" i="1"/>
  <c r="S39" i="1"/>
  <c r="E39" i="1"/>
  <c r="I39" i="1"/>
  <c r="N39" i="1"/>
  <c r="S61" i="1"/>
  <c r="AA61" i="1"/>
  <c r="Q61" i="1"/>
  <c r="D62" i="1"/>
  <c r="T62" i="1"/>
  <c r="V85" i="1"/>
  <c r="I110" i="1"/>
  <c r="S147" i="1"/>
  <c r="AA147" i="1"/>
  <c r="Y147" i="1"/>
  <c r="O159" i="1"/>
  <c r="W159" i="1"/>
  <c r="F160" i="1"/>
  <c r="V160" i="1"/>
  <c r="AB160" i="1"/>
  <c r="O183" i="1"/>
  <c r="O184" i="1" s="1"/>
  <c r="W183" i="1"/>
  <c r="W184" i="1" s="1"/>
  <c r="D184" i="1"/>
  <c r="H184" i="1"/>
  <c r="T184" i="1"/>
  <c r="H209" i="1"/>
  <c r="Q219" i="1"/>
  <c r="U219" i="1"/>
  <c r="Y230" i="1"/>
  <c r="E231" i="1"/>
  <c r="N231" i="1"/>
  <c r="D256" i="1"/>
  <c r="U255" i="1"/>
  <c r="U256" i="1" s="1"/>
  <c r="E256" i="1"/>
  <c r="I256" i="1"/>
  <c r="V256" i="1"/>
  <c r="O109" i="1"/>
  <c r="O110" i="1" s="1"/>
  <c r="AB110" i="1"/>
  <c r="O219" i="1"/>
  <c r="U39" i="1"/>
  <c r="AC39" i="1"/>
  <c r="P39" i="1"/>
  <c r="Y49" i="1"/>
  <c r="M61" i="1"/>
  <c r="U61" i="1"/>
  <c r="E62" i="1"/>
  <c r="I62" i="1"/>
  <c r="N62" i="1"/>
  <c r="V62" i="1"/>
  <c r="U73" i="1"/>
  <c r="AC73" i="1"/>
  <c r="O84" i="1"/>
  <c r="U84" i="1"/>
  <c r="D85" i="1"/>
  <c r="J110" i="1"/>
  <c r="P110" i="1"/>
  <c r="X110" i="1"/>
  <c r="Y159" i="1"/>
  <c r="P160" i="1"/>
  <c r="X160" i="1"/>
  <c r="V184" i="1"/>
  <c r="O196" i="1"/>
  <c r="X209" i="1"/>
  <c r="S219" i="1"/>
  <c r="AA219" i="1"/>
  <c r="AA230" i="1"/>
  <c r="Q230" i="1"/>
  <c r="F231" i="1"/>
  <c r="J231" i="1"/>
  <c r="V231" i="1"/>
  <c r="T256" i="1"/>
  <c r="S255" i="1"/>
  <c r="S256" i="1" s="1"/>
  <c r="AA255" i="1"/>
  <c r="AA256" i="1" s="1"/>
  <c r="F256" i="1"/>
  <c r="J256" i="1"/>
  <c r="X256" i="1"/>
  <c r="X39" i="1"/>
  <c r="O39" i="1"/>
  <c r="G39" i="1"/>
  <c r="K39" i="1"/>
  <c r="AB39" i="1"/>
  <c r="M49" i="1"/>
  <c r="U49" i="1"/>
  <c r="AC49" i="1"/>
  <c r="O61" i="1"/>
  <c r="W61" i="1"/>
  <c r="F62" i="1"/>
  <c r="W73" i="1"/>
  <c r="Y84" i="1"/>
  <c r="E85" i="1"/>
  <c r="I85" i="1"/>
  <c r="R85" i="1"/>
  <c r="W109" i="1"/>
  <c r="W110" i="1" s="1"/>
  <c r="M109" i="1"/>
  <c r="M110" i="1" s="1"/>
  <c r="Z110" i="1"/>
  <c r="O147" i="1"/>
  <c r="G160" i="1"/>
  <c r="S159" i="1"/>
  <c r="D160" i="1"/>
  <c r="H160" i="1"/>
  <c r="L160" i="1"/>
  <c r="AA183" i="1"/>
  <c r="AA184" i="1" s="1"/>
  <c r="Y183" i="1"/>
  <c r="Y184" i="1" s="1"/>
  <c r="F184" i="1"/>
  <c r="P184" i="1"/>
  <c r="X184" i="1"/>
  <c r="Q196" i="1"/>
  <c r="S208" i="1"/>
  <c r="F209" i="1"/>
  <c r="N209" i="1"/>
  <c r="Z209" i="1"/>
  <c r="M230" i="1"/>
  <c r="AC230" i="1"/>
  <c r="AC231" i="1" s="1"/>
  <c r="S230" i="1"/>
  <c r="O230" i="1"/>
  <c r="W230" i="1"/>
  <c r="G231" i="1"/>
  <c r="R231" i="1"/>
  <c r="M255" i="1"/>
  <c r="M256" i="1" s="1"/>
  <c r="R256" i="1"/>
  <c r="Z256" i="1"/>
  <c r="M39" i="1"/>
  <c r="Y39" i="1"/>
  <c r="Q160" i="1" l="1"/>
  <c r="M209" i="1"/>
  <c r="U209" i="1"/>
  <c r="W85" i="1"/>
  <c r="U231" i="1"/>
  <c r="AC85" i="1"/>
  <c r="AC209" i="1"/>
  <c r="S160" i="1"/>
  <c r="O209" i="1"/>
  <c r="Q85" i="1"/>
  <c r="W62" i="1"/>
  <c r="S62" i="1"/>
  <c r="U62" i="1"/>
  <c r="Y62" i="1"/>
  <c r="S209" i="1"/>
  <c r="O85" i="1"/>
  <c r="M85" i="1"/>
  <c r="Y85" i="1"/>
  <c r="W231" i="1"/>
  <c r="M231" i="1"/>
  <c r="U160" i="1"/>
  <c r="AC160" i="1"/>
  <c r="U85" i="1"/>
  <c r="Q62" i="1"/>
  <c r="Y209" i="1"/>
  <c r="S85" i="1"/>
  <c r="O231" i="1"/>
  <c r="O160" i="1"/>
  <c r="Q231" i="1"/>
  <c r="Y231" i="1"/>
  <c r="W160" i="1"/>
  <c r="AA62" i="1"/>
  <c r="Q209" i="1"/>
  <c r="M160" i="1"/>
  <c r="Y160" i="1"/>
  <c r="AA209" i="1"/>
  <c r="AC62" i="1"/>
  <c r="S231" i="1"/>
  <c r="O62" i="1"/>
  <c r="AA160" i="1"/>
  <c r="M62" i="1"/>
  <c r="AA231" i="1"/>
</calcChain>
</file>

<file path=xl/sharedStrings.xml><?xml version="1.0" encoding="utf-8"?>
<sst xmlns="http://schemas.openxmlformats.org/spreadsheetml/2006/main" count="1189" uniqueCount="97">
  <si>
    <t>№__________от "___"________20__г.</t>
  </si>
  <si>
    <t>СОГЛАСОВАНО:</t>
  </si>
  <si>
    <t>УТВЕРЖДАЮ:</t>
  </si>
  <si>
    <t>______________________________</t>
  </si>
  <si>
    <t>(наименование учреждения)</t>
  </si>
  <si>
    <t xml:space="preserve">(наименование общеобразовательного </t>
  </si>
  <si>
    <t>учреждения)</t>
  </si>
  <si>
    <t>(Ф.И.О. руководителя учреждения)</t>
  </si>
  <si>
    <t>"___"_______________20___г</t>
  </si>
  <si>
    <t xml:space="preserve">1        неделя </t>
  </si>
  <si>
    <t xml:space="preserve">День 1  </t>
  </si>
  <si>
    <t xml:space="preserve"> Завтрак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</si>
  <si>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</si>
  <si>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</si>
  <si>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</si>
  <si>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</si>
  <si>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</si>
  <si>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</si>
  <si>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Витамины, мг</t>
  </si>
  <si>
    <t>Минеральные вещества, мг</t>
  </si>
  <si>
    <t>№сб/рец</t>
  </si>
  <si>
    <t>7-11 лет</t>
  </si>
  <si>
    <t>12 лет и старше</t>
  </si>
  <si>
    <t>C</t>
  </si>
  <si>
    <t>B1</t>
  </si>
  <si>
    <t>B2</t>
  </si>
  <si>
    <t>A</t>
  </si>
  <si>
    <t>Ca</t>
  </si>
  <si>
    <t>P</t>
  </si>
  <si>
    <t>Mg</t>
  </si>
  <si>
    <t>Fe</t>
  </si>
  <si>
    <t>K</t>
  </si>
  <si>
    <t xml:space="preserve">Каша молочная рисовая с маслом </t>
  </si>
  <si>
    <t>150/5</t>
  </si>
  <si>
    <t>Батон нарезной витаминизированный</t>
  </si>
  <si>
    <t>б/н</t>
  </si>
  <si>
    <t>Итого:</t>
  </si>
  <si>
    <t xml:space="preserve"> Обед</t>
  </si>
  <si>
    <t>200/1</t>
  </si>
  <si>
    <t>250/1</t>
  </si>
  <si>
    <t>Мясо тушенное с овощами</t>
  </si>
  <si>
    <t>Макароны отварные</t>
  </si>
  <si>
    <t>Хлеб ржано-пшеничный</t>
  </si>
  <si>
    <t>Итого за день:</t>
  </si>
  <si>
    <t xml:space="preserve">День  2  </t>
  </si>
  <si>
    <t>Обед</t>
  </si>
  <si>
    <t>50/40</t>
  </si>
  <si>
    <t xml:space="preserve">День 3  </t>
  </si>
  <si>
    <t xml:space="preserve">Каша манная молочная с маслом </t>
  </si>
  <si>
    <t xml:space="preserve">  Обед</t>
  </si>
  <si>
    <t>Каша гречневая рассыпчатая</t>
  </si>
  <si>
    <t xml:space="preserve">День 4  </t>
  </si>
  <si>
    <t>Каша молочная пшенная с маслом сливочным</t>
  </si>
  <si>
    <t>Чай с сахаром</t>
  </si>
  <si>
    <t>13,,05</t>
  </si>
  <si>
    <t>Картофельное пюре</t>
  </si>
  <si>
    <t xml:space="preserve">День 5  </t>
  </si>
  <si>
    <t xml:space="preserve">2 неделя </t>
  </si>
  <si>
    <t xml:space="preserve">День 1   </t>
  </si>
  <si>
    <t xml:space="preserve">  Завтрак</t>
  </si>
  <si>
    <t xml:space="preserve">День 2    </t>
  </si>
  <si>
    <t xml:space="preserve">   Завтрак</t>
  </si>
  <si>
    <t xml:space="preserve">  Обед  </t>
  </si>
  <si>
    <t xml:space="preserve">Компот из сухофруктов </t>
  </si>
  <si>
    <t xml:space="preserve">День  4  </t>
  </si>
  <si>
    <t xml:space="preserve">День 5   </t>
  </si>
  <si>
    <t>Суп вермишелевый с зеленью</t>
  </si>
  <si>
    <t>Рассольник ленинградский cо сметаной и   зеленью</t>
  </si>
  <si>
    <t>60/30</t>
  </si>
  <si>
    <t>Борщ из свежей капусты cо сметаной и   зеленью</t>
  </si>
  <si>
    <t xml:space="preserve">Цыплята отварные, соус красный основной </t>
  </si>
  <si>
    <t>Рыба тушенная в томате с овощами</t>
  </si>
  <si>
    <t>Суп картофельный с пшеном  с  зеленью</t>
  </si>
  <si>
    <t>200/15</t>
  </si>
  <si>
    <t xml:space="preserve">Жаркое по- домашнему </t>
  </si>
  <si>
    <t>Тефтели в томатном соусе</t>
  </si>
  <si>
    <t>Компот из яблок</t>
  </si>
  <si>
    <t>Каша молочная геркулесовая  с маслом сливочным</t>
  </si>
  <si>
    <t>Макароны запечёные с сыром</t>
  </si>
  <si>
    <t>Напиток из яблок</t>
  </si>
  <si>
    <t>200/5/1</t>
  </si>
  <si>
    <t>250/5/1</t>
  </si>
  <si>
    <t xml:space="preserve">Винегрет </t>
  </si>
  <si>
    <t>Суп гороховый с зеленью</t>
  </si>
  <si>
    <t>Щи из свежей капусты со сметаной и зеленью</t>
  </si>
  <si>
    <t xml:space="preserve">Суп Крестьянский </t>
  </si>
  <si>
    <t>Салат из свежей капусты</t>
  </si>
  <si>
    <t xml:space="preserve">Помидор свежий </t>
  </si>
  <si>
    <t>Огурец свежий</t>
  </si>
  <si>
    <t xml:space="preserve">Салат морковь с сахаром </t>
  </si>
  <si>
    <t>Свекла с маслом растительным</t>
  </si>
  <si>
    <t>Котлета  мясная с соусом</t>
  </si>
  <si>
    <t>Плов</t>
  </si>
  <si>
    <t xml:space="preserve">Печень тушеная в соусе </t>
  </si>
  <si>
    <t>Тутельян     33</t>
  </si>
  <si>
    <t>Биточки с соусом</t>
  </si>
  <si>
    <r>
      <t xml:space="preserve">Меню
двухнедельное завтраков и обедов для питания 
детей участника специальной военной операции,обучающиеся по образовательным программам начального общего, основного и среднего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36"/>
        <color rgb="FF7030A0"/>
        <rFont val="Times New Roman"/>
        <family val="1"/>
        <charset val="204"/>
      </rPr>
      <t xml:space="preserve">  (рекомендуемая форма)</t>
    </r>
    <r>
      <rPr>
        <b/>
        <sz val="36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</si>
</sst>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name val="Arial"/>
      <family val="2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30"/>
      <color theme="1"/>
      <name val="Calibri"/>
      <family val="2"/>
      <scheme val="minor"/>
    </font>
    <font>
      <sz val="30"/>
      <name val="Arial"/>
      <family val="2"/>
      <charset val="204"/>
    </font>
    <font>
      <sz val="32"/>
      <name val="Times New Roman"/>
      <family val="1"/>
      <charset val="204"/>
    </font>
    <font>
      <sz val="32"/>
      <color theme="1"/>
      <name val="Calibri"/>
      <family val="2"/>
      <scheme val="minor"/>
    </font>
    <font>
      <b/>
      <sz val="32"/>
      <name val="Times New Roman"/>
      <family val="1"/>
      <charset val="204"/>
    </font>
    <font>
      <sz val="32"/>
      <color theme="1"/>
      <name val="Times New Roman"/>
      <family val="1"/>
      <charset val="204"/>
    </font>
    <font>
      <sz val="36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36"/>
      <color rgb="FF7030A0"/>
      <name val="Times New Roman"/>
      <family val="1"/>
      <charset val="204"/>
    </font>
    <font>
      <b/>
      <sz val="28"/>
      <name val="Times New Roman"/>
      <family val="1"/>
      <charset val="204"/>
    </font>
    <font>
      <sz val="32"/>
      <name val="Arial"/>
      <family val="2"/>
      <charset val="204"/>
    </font>
    <font>
      <b/>
      <sz val="32"/>
      <color rgb="FF00000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2" borderId="0" xfId="0" applyFill="1"/>
    <xf numFmtId="0" fontId="3" fillId="0" borderId="0" xfId="0" applyFont="1"/>
    <xf numFmtId="2" fontId="2" fillId="0" borderId="0" xfId="0" applyNumberFormat="1" applyFont="1" applyAlignment="1">
      <alignment horizontal="left" vertical="center"/>
    </xf>
    <xf numFmtId="0" fontId="4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indent="4"/>
    </xf>
    <xf numFmtId="0" fontId="6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" fillId="0" borderId="0" xfId="0" applyFont="1"/>
    <xf numFmtId="0" fontId="5" fillId="2" borderId="0" xfId="0" applyFont="1" applyFill="1"/>
    <xf numFmtId="0" fontId="8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2" fontId="9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2" fontId="9" fillId="2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0" fontId="17" fillId="0" borderId="0" xfId="0" applyFont="1"/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2" fontId="9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2" fontId="1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7"/>
  <sheetViews>
    <sheetView showGridLines="0" tabSelected="1" view="pageBreakPreview" topLeftCell="A76" zoomScale="30" zoomScaleNormal="40" zoomScaleSheetLayoutView="30" workbookViewId="0">
      <selection activeCell="L78" sqref="A78:XFD78"/>
    </sheetView>
  </sheetViews>
  <sheetFormatPr defaultRowHeight="42" x14ac:dyDescent="0.65"/>
  <cols>
    <col min="1" max="1" width="82.85546875" style="1" customWidth="1"/>
    <col min="2" max="9" width="22.28515625" style="56" customWidth="1"/>
    <col min="10" max="11" width="25.140625" style="56" customWidth="1"/>
    <col min="12" max="12" width="22.28515625" style="56" customWidth="1"/>
    <col min="13" max="29" width="22.28515625" style="24" customWidth="1"/>
    <col min="30" max="30" width="25.5703125" customWidth="1"/>
  </cols>
  <sheetData>
    <row r="1" spans="1:30" x14ac:dyDescent="0.65">
      <c r="A1" s="5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  <c r="P1" s="58"/>
      <c r="Q1" s="59"/>
      <c r="R1" s="59"/>
      <c r="S1" s="59"/>
      <c r="T1" s="59"/>
      <c r="U1" s="59"/>
      <c r="V1" s="59"/>
      <c r="W1" s="59"/>
      <c r="X1" s="59"/>
      <c r="Y1" s="59"/>
      <c r="Z1" s="58"/>
      <c r="AA1" s="58"/>
      <c r="AB1" s="58"/>
      <c r="AC1" s="58"/>
      <c r="AD1" s="3"/>
    </row>
    <row r="2" spans="1:30" x14ac:dyDescent="0.65">
      <c r="A2" s="5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9"/>
      <c r="R2" s="59"/>
      <c r="S2" s="59"/>
      <c r="T2" s="59"/>
      <c r="U2" s="59"/>
      <c r="V2" s="59"/>
      <c r="W2" s="59"/>
      <c r="X2" s="59"/>
      <c r="Y2" s="59"/>
      <c r="Z2" s="58" t="s">
        <v>0</v>
      </c>
      <c r="AA2" s="58"/>
      <c r="AB2" s="58"/>
      <c r="AC2" s="58"/>
      <c r="AD2" s="3"/>
    </row>
    <row r="3" spans="1:30" s="10" customFormat="1" x14ac:dyDescent="0.65">
      <c r="A3" s="1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24"/>
      <c r="N3" s="24"/>
      <c r="O3" s="24"/>
      <c r="P3" s="24"/>
      <c r="Q3" s="59"/>
      <c r="R3" s="59"/>
      <c r="S3" s="59"/>
      <c r="T3" s="59"/>
      <c r="U3" s="59"/>
      <c r="V3" s="59"/>
      <c r="W3" s="59"/>
      <c r="X3" s="59"/>
      <c r="Y3" s="59"/>
      <c r="Z3" s="24"/>
      <c r="AA3" s="24"/>
      <c r="AB3" s="24"/>
      <c r="AC3" s="24"/>
    </row>
    <row r="4" spans="1:30" s="10" customFormat="1" ht="41.25" x14ac:dyDescent="0.6">
      <c r="A4" s="8" t="s">
        <v>1</v>
      </c>
      <c r="B4" s="60"/>
      <c r="C4" s="61"/>
      <c r="D4" s="61"/>
      <c r="E4" s="61"/>
      <c r="F4" s="61"/>
      <c r="G4" s="62"/>
      <c r="H4" s="62"/>
      <c r="I4" s="62"/>
      <c r="J4" s="62"/>
      <c r="K4" s="62"/>
      <c r="L4" s="87"/>
      <c r="M4" s="87"/>
      <c r="N4" s="87"/>
      <c r="O4" s="87"/>
      <c r="P4" s="87"/>
      <c r="Q4" s="59"/>
      <c r="R4" s="59"/>
      <c r="S4" s="59"/>
      <c r="T4" s="59"/>
      <c r="U4" s="59"/>
      <c r="V4" s="59"/>
      <c r="W4" s="59"/>
      <c r="X4" s="59"/>
      <c r="Y4" s="59"/>
      <c r="Z4" s="88" t="s">
        <v>2</v>
      </c>
      <c r="AA4" s="88"/>
      <c r="AB4" s="88"/>
      <c r="AC4" s="88"/>
      <c r="AD4" s="88"/>
    </row>
    <row r="5" spans="1:30" s="10" customFormat="1" ht="41.25" x14ac:dyDescent="0.6">
      <c r="A5" s="8" t="s">
        <v>3</v>
      </c>
      <c r="B5" s="60"/>
      <c r="C5" s="61"/>
      <c r="D5" s="61"/>
      <c r="E5" s="61"/>
      <c r="F5" s="61"/>
      <c r="G5" s="62"/>
      <c r="H5" s="62"/>
      <c r="I5" s="62"/>
      <c r="J5" s="62"/>
      <c r="K5" s="62"/>
      <c r="L5" s="87"/>
      <c r="M5" s="87"/>
      <c r="N5" s="87"/>
      <c r="O5" s="87"/>
      <c r="P5" s="87"/>
      <c r="Q5" s="59"/>
      <c r="R5" s="59"/>
      <c r="S5" s="59"/>
      <c r="T5" s="59"/>
      <c r="U5" s="59"/>
      <c r="V5" s="59"/>
      <c r="W5" s="59"/>
      <c r="X5" s="59"/>
      <c r="Y5" s="59"/>
      <c r="Z5" s="88"/>
      <c r="AA5" s="88"/>
      <c r="AB5" s="88"/>
      <c r="AC5" s="88"/>
      <c r="AD5" s="88"/>
    </row>
    <row r="6" spans="1:30" s="10" customFormat="1" ht="41.25" x14ac:dyDescent="0.6">
      <c r="A6" s="8" t="s">
        <v>3</v>
      </c>
      <c r="B6" s="60"/>
      <c r="C6" s="61"/>
      <c r="D6" s="61"/>
      <c r="E6" s="57"/>
      <c r="F6" s="57"/>
      <c r="G6" s="57"/>
      <c r="H6" s="57"/>
      <c r="I6" s="57"/>
      <c r="J6" s="57"/>
      <c r="K6" s="57"/>
      <c r="L6" s="87"/>
      <c r="M6" s="87"/>
      <c r="N6" s="87"/>
      <c r="O6" s="87"/>
      <c r="P6" s="87"/>
      <c r="Q6" s="59"/>
      <c r="R6" s="59"/>
      <c r="S6" s="59"/>
      <c r="T6" s="59"/>
      <c r="U6" s="59"/>
      <c r="V6" s="59"/>
      <c r="W6" s="59"/>
      <c r="X6" s="59"/>
      <c r="Y6" s="59"/>
      <c r="Z6" s="88" t="s">
        <v>4</v>
      </c>
      <c r="AA6" s="88"/>
      <c r="AB6" s="88"/>
      <c r="AC6" s="88"/>
      <c r="AD6" s="88"/>
    </row>
    <row r="7" spans="1:30" s="10" customFormat="1" ht="41.25" x14ac:dyDescent="0.6">
      <c r="A7" s="8" t="s">
        <v>5</v>
      </c>
      <c r="B7" s="60"/>
      <c r="C7" s="61"/>
      <c r="D7" s="61"/>
      <c r="E7" s="57"/>
      <c r="F7" s="57"/>
      <c r="G7" s="57"/>
      <c r="H7" s="57"/>
      <c r="I7" s="57"/>
      <c r="J7" s="57"/>
      <c r="K7" s="57"/>
      <c r="L7" s="61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63"/>
      <c r="AA7" s="58"/>
      <c r="AB7" s="58"/>
      <c r="AC7" s="58"/>
      <c r="AD7" s="45"/>
    </row>
    <row r="8" spans="1:30" s="10" customFormat="1" ht="41.25" x14ac:dyDescent="0.6">
      <c r="A8" s="8" t="s">
        <v>6</v>
      </c>
      <c r="B8" s="60"/>
      <c r="C8" s="61"/>
      <c r="D8" s="61"/>
      <c r="E8" s="57"/>
      <c r="F8" s="57"/>
      <c r="G8" s="57"/>
      <c r="H8" s="57"/>
      <c r="I8" s="57"/>
      <c r="J8" s="57"/>
      <c r="K8" s="57"/>
      <c r="L8" s="61"/>
      <c r="M8" s="58"/>
      <c r="N8" s="58"/>
      <c r="O8" s="58"/>
      <c r="P8" s="58"/>
      <c r="Q8" s="59"/>
      <c r="R8" s="59"/>
      <c r="S8" s="59"/>
      <c r="T8" s="59"/>
      <c r="U8" s="59"/>
      <c r="V8" s="59"/>
      <c r="W8" s="59"/>
      <c r="X8" s="59"/>
      <c r="Y8" s="59"/>
      <c r="Z8" s="63"/>
      <c r="AA8" s="58"/>
      <c r="AB8" s="58"/>
      <c r="AC8" s="58"/>
      <c r="AD8" s="45"/>
    </row>
    <row r="9" spans="1:30" s="10" customFormat="1" ht="41.25" x14ac:dyDescent="0.6">
      <c r="A9" s="8" t="s">
        <v>3</v>
      </c>
      <c r="B9" s="60"/>
      <c r="C9" s="61"/>
      <c r="D9" s="61"/>
      <c r="E9" s="57"/>
      <c r="F9" s="57"/>
      <c r="G9" s="57"/>
      <c r="H9" s="57"/>
      <c r="I9" s="57"/>
      <c r="J9" s="57"/>
      <c r="K9" s="57"/>
      <c r="L9" s="87"/>
      <c r="M9" s="87"/>
      <c r="N9" s="87"/>
      <c r="O9" s="87"/>
      <c r="P9" s="87"/>
      <c r="Q9" s="59"/>
      <c r="R9" s="59"/>
      <c r="S9" s="59"/>
      <c r="T9" s="59"/>
      <c r="U9" s="59"/>
      <c r="V9" s="59"/>
      <c r="W9" s="59"/>
      <c r="X9" s="59"/>
      <c r="Y9" s="59"/>
      <c r="Z9" s="88"/>
      <c r="AA9" s="88"/>
      <c r="AB9" s="88"/>
      <c r="AC9" s="88"/>
      <c r="AD9" s="88"/>
    </row>
    <row r="10" spans="1:30" s="10" customFormat="1" ht="41.25" x14ac:dyDescent="0.6">
      <c r="A10" s="8" t="s">
        <v>7</v>
      </c>
      <c r="B10" s="60"/>
      <c r="C10" s="61"/>
      <c r="D10" s="61"/>
      <c r="E10" s="57"/>
      <c r="F10" s="57"/>
      <c r="G10" s="57"/>
      <c r="H10" s="57"/>
      <c r="I10" s="57"/>
      <c r="J10" s="57"/>
      <c r="K10" s="57"/>
      <c r="L10" s="87"/>
      <c r="M10" s="87"/>
      <c r="N10" s="87"/>
      <c r="O10" s="87"/>
      <c r="P10" s="87"/>
      <c r="Q10" s="59"/>
      <c r="R10" s="59"/>
      <c r="S10" s="59"/>
      <c r="T10" s="59"/>
      <c r="U10" s="59"/>
      <c r="V10" s="59"/>
      <c r="W10" s="59"/>
      <c r="X10" s="59"/>
      <c r="Y10" s="59"/>
      <c r="Z10" s="88" t="s">
        <v>7</v>
      </c>
      <c r="AA10" s="88"/>
      <c r="AB10" s="88"/>
      <c r="AC10" s="88"/>
      <c r="AD10" s="88"/>
    </row>
    <row r="11" spans="1:30" s="10" customFormat="1" ht="41.25" x14ac:dyDescent="0.6">
      <c r="A11" s="8" t="s">
        <v>8</v>
      </c>
      <c r="B11" s="60"/>
      <c r="C11" s="61"/>
      <c r="D11" s="61"/>
      <c r="E11" s="64"/>
      <c r="F11" s="61"/>
      <c r="G11" s="62"/>
      <c r="H11" s="62"/>
      <c r="I11" s="62"/>
      <c r="J11" s="62"/>
      <c r="K11" s="62"/>
      <c r="L11" s="89"/>
      <c r="M11" s="89"/>
      <c r="N11" s="89"/>
      <c r="O11" s="89"/>
      <c r="P11" s="89"/>
      <c r="Q11" s="59"/>
      <c r="R11" s="59"/>
      <c r="S11" s="59"/>
      <c r="T11" s="59"/>
      <c r="U11" s="59"/>
      <c r="V11" s="59"/>
      <c r="W11" s="59"/>
      <c r="X11" s="59"/>
      <c r="Y11" s="59"/>
      <c r="Z11" s="90" t="s">
        <v>8</v>
      </c>
      <c r="AA11" s="90"/>
      <c r="AB11" s="90"/>
      <c r="AC11" s="90"/>
      <c r="AD11" s="90"/>
    </row>
    <row r="12" spans="1:30" s="10" customFormat="1" ht="41.25" x14ac:dyDescent="0.6">
      <c r="A12" s="8"/>
      <c r="B12" s="60"/>
      <c r="C12" s="61"/>
      <c r="D12" s="61"/>
      <c r="E12" s="64"/>
      <c r="F12" s="61"/>
      <c r="G12" s="62"/>
      <c r="H12" s="62"/>
      <c r="I12" s="62"/>
      <c r="J12" s="62"/>
      <c r="K12" s="62"/>
      <c r="L12" s="64"/>
      <c r="M12" s="65"/>
      <c r="N12" s="65"/>
      <c r="O12" s="65"/>
      <c r="P12" s="65"/>
      <c r="Q12" s="59"/>
      <c r="R12" s="59"/>
      <c r="S12" s="59"/>
      <c r="T12" s="59"/>
      <c r="U12" s="59"/>
      <c r="V12" s="59"/>
      <c r="W12" s="59"/>
      <c r="X12" s="59"/>
      <c r="Y12" s="59"/>
      <c r="Z12" s="65"/>
      <c r="AA12" s="65"/>
      <c r="AB12" s="65"/>
      <c r="AC12" s="65"/>
      <c r="AD12" s="46"/>
    </row>
    <row r="13" spans="1:30" ht="35.25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ht="40.5" x14ac:dyDescent="0.55000000000000004">
      <c r="A14" s="6"/>
      <c r="B14" s="60"/>
      <c r="C14" s="61"/>
      <c r="D14" s="61"/>
      <c r="E14" s="61"/>
      <c r="F14" s="61"/>
      <c r="G14" s="62"/>
      <c r="H14" s="62"/>
      <c r="I14" s="62"/>
      <c r="J14" s="62"/>
      <c r="K14" s="62"/>
      <c r="L14" s="62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4"/>
    </row>
    <row r="15" spans="1:30" s="44" customFormat="1" ht="211.5" customHeight="1" x14ac:dyDescent="0.7">
      <c r="A15" s="86" t="s">
        <v>96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 s="10" customFormat="1" ht="40.5" x14ac:dyDescent="0.6">
      <c r="A16" s="7" t="s">
        <v>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9"/>
    </row>
    <row r="17" spans="1:30" s="10" customFormat="1" ht="40.5" x14ac:dyDescent="0.6">
      <c r="A17" s="11" t="s">
        <v>10</v>
      </c>
      <c r="B17" s="64"/>
      <c r="C17" s="64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12"/>
    </row>
    <row r="18" spans="1:30" s="10" customFormat="1" ht="40.5" x14ac:dyDescent="0.6">
      <c r="A18" s="11" t="s">
        <v>11</v>
      </c>
      <c r="B18" s="64"/>
      <c r="C18" s="64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12"/>
    </row>
    <row r="19" spans="1:30" s="10" customFormat="1" ht="39.75" x14ac:dyDescent="0.6">
      <c r="A19" s="74" t="s">
        <v>12</v>
      </c>
      <c r="B19" s="71" t="s">
        <v>13</v>
      </c>
      <c r="C19" s="71"/>
      <c r="D19" s="72" t="s">
        <v>14</v>
      </c>
      <c r="E19" s="72"/>
      <c r="F19" s="72" t="s">
        <v>15</v>
      </c>
      <c r="G19" s="72"/>
      <c r="H19" s="72" t="s">
        <v>16</v>
      </c>
      <c r="I19" s="72"/>
      <c r="J19" s="72" t="s">
        <v>17</v>
      </c>
      <c r="K19" s="72"/>
      <c r="L19" s="69" t="s">
        <v>18</v>
      </c>
      <c r="M19" s="69"/>
      <c r="N19" s="69"/>
      <c r="O19" s="69"/>
      <c r="P19" s="69"/>
      <c r="Q19" s="69"/>
      <c r="R19" s="69"/>
      <c r="S19" s="69"/>
      <c r="T19" s="69" t="s">
        <v>19</v>
      </c>
      <c r="U19" s="69"/>
      <c r="V19" s="69"/>
      <c r="W19" s="69"/>
      <c r="X19" s="69"/>
      <c r="Y19" s="69"/>
      <c r="Z19" s="69"/>
      <c r="AA19" s="69"/>
      <c r="AB19" s="69"/>
      <c r="AC19" s="69"/>
      <c r="AD19" s="70" t="s">
        <v>20</v>
      </c>
    </row>
    <row r="20" spans="1:30" s="10" customFormat="1" ht="39.75" x14ac:dyDescent="0.6">
      <c r="A20" s="74"/>
      <c r="B20" s="71" t="s">
        <v>21</v>
      </c>
      <c r="C20" s="71" t="s">
        <v>22</v>
      </c>
      <c r="D20" s="72" t="s">
        <v>21</v>
      </c>
      <c r="E20" s="72" t="s">
        <v>22</v>
      </c>
      <c r="F20" s="72" t="s">
        <v>21</v>
      </c>
      <c r="G20" s="72" t="s">
        <v>22</v>
      </c>
      <c r="H20" s="72" t="s">
        <v>21</v>
      </c>
      <c r="I20" s="72" t="s">
        <v>22</v>
      </c>
      <c r="J20" s="72" t="s">
        <v>21</v>
      </c>
      <c r="K20" s="72" t="s">
        <v>22</v>
      </c>
      <c r="L20" s="69" t="s">
        <v>23</v>
      </c>
      <c r="M20" s="69"/>
      <c r="N20" s="69" t="s">
        <v>24</v>
      </c>
      <c r="O20" s="69"/>
      <c r="P20" s="73" t="s">
        <v>25</v>
      </c>
      <c r="Q20" s="73"/>
      <c r="R20" s="73" t="s">
        <v>26</v>
      </c>
      <c r="S20" s="73"/>
      <c r="T20" s="73" t="s">
        <v>27</v>
      </c>
      <c r="U20" s="73"/>
      <c r="V20" s="73" t="s">
        <v>28</v>
      </c>
      <c r="W20" s="73"/>
      <c r="X20" s="73" t="s">
        <v>29</v>
      </c>
      <c r="Y20" s="73"/>
      <c r="Z20" s="73" t="s">
        <v>30</v>
      </c>
      <c r="AA20" s="73"/>
      <c r="AB20" s="73" t="s">
        <v>31</v>
      </c>
      <c r="AC20" s="73"/>
      <c r="AD20" s="70"/>
    </row>
    <row r="21" spans="1:30" s="10" customFormat="1" ht="141.75" customHeight="1" x14ac:dyDescent="0.6">
      <c r="A21" s="74"/>
      <c r="B21" s="71"/>
      <c r="C21" s="71"/>
      <c r="D21" s="72"/>
      <c r="E21" s="72"/>
      <c r="F21" s="72"/>
      <c r="G21" s="72"/>
      <c r="H21" s="72"/>
      <c r="I21" s="72"/>
      <c r="J21" s="72"/>
      <c r="K21" s="72"/>
      <c r="L21" s="34" t="s">
        <v>21</v>
      </c>
      <c r="M21" s="42" t="s">
        <v>22</v>
      </c>
      <c r="N21" s="42" t="s">
        <v>21</v>
      </c>
      <c r="O21" s="42" t="s">
        <v>22</v>
      </c>
      <c r="P21" s="42" t="s">
        <v>21</v>
      </c>
      <c r="Q21" s="42" t="s">
        <v>22</v>
      </c>
      <c r="R21" s="42" t="s">
        <v>21</v>
      </c>
      <c r="S21" s="42" t="s">
        <v>22</v>
      </c>
      <c r="T21" s="42" t="s">
        <v>21</v>
      </c>
      <c r="U21" s="42" t="s">
        <v>22</v>
      </c>
      <c r="V21" s="42" t="s">
        <v>21</v>
      </c>
      <c r="W21" s="42" t="s">
        <v>22</v>
      </c>
      <c r="X21" s="42" t="s">
        <v>21</v>
      </c>
      <c r="Y21" s="42" t="s">
        <v>22</v>
      </c>
      <c r="Z21" s="42" t="s">
        <v>21</v>
      </c>
      <c r="AA21" s="42" t="s">
        <v>22</v>
      </c>
      <c r="AB21" s="42" t="s">
        <v>21</v>
      </c>
      <c r="AC21" s="42" t="s">
        <v>22</v>
      </c>
      <c r="AD21" s="70"/>
    </row>
    <row r="22" spans="1:30" s="24" customFormat="1" ht="88.5" customHeight="1" x14ac:dyDescent="0.65">
      <c r="A22" s="20" t="s">
        <v>32</v>
      </c>
      <c r="B22" s="21" t="s">
        <v>33</v>
      </c>
      <c r="C22" s="21" t="s">
        <v>33</v>
      </c>
      <c r="D22" s="22">
        <v>2.3199999999999998</v>
      </c>
      <c r="E22" s="22">
        <v>2.3199999999999998</v>
      </c>
      <c r="F22" s="22">
        <v>6.2</v>
      </c>
      <c r="G22" s="22">
        <v>6.2</v>
      </c>
      <c r="H22" s="22">
        <v>24.49</v>
      </c>
      <c r="I22" s="22">
        <v>24.49</v>
      </c>
      <c r="J22" s="22">
        <v>168.95</v>
      </c>
      <c r="K22" s="22">
        <v>168.95</v>
      </c>
      <c r="L22" s="22">
        <v>0</v>
      </c>
      <c r="M22" s="22">
        <v>0</v>
      </c>
      <c r="N22" s="22">
        <v>0.02</v>
      </c>
      <c r="O22" s="22">
        <v>0.02</v>
      </c>
      <c r="P22" s="22">
        <v>0.02</v>
      </c>
      <c r="Q22" s="22">
        <v>0.02</v>
      </c>
      <c r="R22" s="22">
        <v>20</v>
      </c>
      <c r="S22" s="22">
        <v>20</v>
      </c>
      <c r="T22" s="22">
        <v>16.399999999999999</v>
      </c>
      <c r="U22" s="22">
        <v>16.399999999999999</v>
      </c>
      <c r="V22" s="22">
        <v>50.6</v>
      </c>
      <c r="W22" s="22">
        <v>50.6</v>
      </c>
      <c r="X22" s="22">
        <v>16.399999999999999</v>
      </c>
      <c r="Y22" s="22">
        <v>16.399999999999999</v>
      </c>
      <c r="Z22" s="22">
        <v>0.34</v>
      </c>
      <c r="AA22" s="22">
        <v>0.34</v>
      </c>
      <c r="AB22" s="22">
        <v>4.5</v>
      </c>
      <c r="AC22" s="22">
        <v>4.5</v>
      </c>
      <c r="AD22" s="23">
        <v>302</v>
      </c>
    </row>
    <row r="23" spans="1:30" s="24" customFormat="1" ht="88.5" customHeight="1" x14ac:dyDescent="0.65">
      <c r="A23" s="20" t="s">
        <v>34</v>
      </c>
      <c r="B23" s="21">
        <v>18</v>
      </c>
      <c r="C23" s="21">
        <v>18</v>
      </c>
      <c r="D23" s="22">
        <v>1.35</v>
      </c>
      <c r="E23" s="22">
        <v>1.35</v>
      </c>
      <c r="F23" s="22">
        <v>0.52</v>
      </c>
      <c r="G23" s="22">
        <v>0.52</v>
      </c>
      <c r="H23" s="22">
        <v>9.25</v>
      </c>
      <c r="I23" s="22">
        <v>9.25</v>
      </c>
      <c r="J23" s="22">
        <v>47.4</v>
      </c>
      <c r="K23" s="22">
        <v>47.4</v>
      </c>
      <c r="L23" s="22">
        <v>0</v>
      </c>
      <c r="M23" s="25">
        <f t="shared" ref="M23" si="0">L23</f>
        <v>0</v>
      </c>
      <c r="N23" s="25">
        <v>0.02</v>
      </c>
      <c r="O23" s="25">
        <f t="shared" ref="O23" si="1">N23</f>
        <v>0.02</v>
      </c>
      <c r="P23" s="25">
        <v>0</v>
      </c>
      <c r="Q23" s="25">
        <f t="shared" ref="Q23" si="2">P23</f>
        <v>0</v>
      </c>
      <c r="R23" s="25">
        <v>0</v>
      </c>
      <c r="S23" s="25">
        <f t="shared" ref="S23" si="3">R23</f>
        <v>0</v>
      </c>
      <c r="T23" s="25">
        <v>5.94</v>
      </c>
      <c r="U23" s="25">
        <f t="shared" ref="U23" si="4">T23</f>
        <v>5.94</v>
      </c>
      <c r="V23" s="25">
        <v>5.94</v>
      </c>
      <c r="W23" s="25">
        <f t="shared" ref="W23" si="5">V23</f>
        <v>5.94</v>
      </c>
      <c r="X23" s="25">
        <v>10.44</v>
      </c>
      <c r="Y23" s="25">
        <f t="shared" ref="Y23" si="6">X23</f>
        <v>10.44</v>
      </c>
      <c r="Z23" s="25">
        <v>0.8</v>
      </c>
      <c r="AA23" s="25">
        <f t="shared" ref="AA23" si="7">Z23</f>
        <v>0.8</v>
      </c>
      <c r="AB23" s="25">
        <v>0</v>
      </c>
      <c r="AC23" s="25">
        <f t="shared" ref="AC23" si="8">AB23</f>
        <v>0</v>
      </c>
      <c r="AD23" s="23" t="s">
        <v>35</v>
      </c>
    </row>
    <row r="24" spans="1:30" s="24" customFormat="1" ht="51" customHeight="1" x14ac:dyDescent="0.65">
      <c r="A24" s="20" t="s">
        <v>53</v>
      </c>
      <c r="B24" s="21" t="s">
        <v>73</v>
      </c>
      <c r="C24" s="21" t="s">
        <v>73</v>
      </c>
      <c r="D24" s="22">
        <v>0.2</v>
      </c>
      <c r="E24" s="22">
        <v>0.2</v>
      </c>
      <c r="F24" s="22">
        <v>0</v>
      </c>
      <c r="G24" s="22">
        <v>0</v>
      </c>
      <c r="H24" s="22">
        <v>15</v>
      </c>
      <c r="I24" s="22">
        <v>15</v>
      </c>
      <c r="J24" s="22">
        <v>58</v>
      </c>
      <c r="K24" s="22">
        <v>58</v>
      </c>
      <c r="L24" s="22">
        <v>0.02</v>
      </c>
      <c r="M24" s="25">
        <v>0.02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1.29</v>
      </c>
      <c r="U24" s="25">
        <v>1.29</v>
      </c>
      <c r="V24" s="25">
        <v>1.6</v>
      </c>
      <c r="W24" s="25">
        <v>1.6</v>
      </c>
      <c r="X24" s="25">
        <v>0.88</v>
      </c>
      <c r="Y24" s="25">
        <v>0.88</v>
      </c>
      <c r="Z24" s="25">
        <v>0.21</v>
      </c>
      <c r="AA24" s="25">
        <v>0.21</v>
      </c>
      <c r="AB24" s="25">
        <v>8.7100000000000009</v>
      </c>
      <c r="AC24" s="25">
        <v>8.7100000000000009</v>
      </c>
      <c r="AD24" s="23">
        <v>685</v>
      </c>
    </row>
    <row r="25" spans="1:30" s="24" customFormat="1" x14ac:dyDescent="0.65">
      <c r="A25" s="26" t="s">
        <v>36</v>
      </c>
      <c r="B25" s="21">
        <v>388</v>
      </c>
      <c r="C25" s="21">
        <v>388</v>
      </c>
      <c r="D25" s="22">
        <f>SUM(D22:D24)</f>
        <v>3.87</v>
      </c>
      <c r="E25" s="22">
        <f t="shared" ref="E25:AC25" si="9">SUM(E22:E24)</f>
        <v>3.87</v>
      </c>
      <c r="F25" s="22">
        <f t="shared" si="9"/>
        <v>6.7200000000000006</v>
      </c>
      <c r="G25" s="22">
        <f t="shared" si="9"/>
        <v>6.7200000000000006</v>
      </c>
      <c r="H25" s="22">
        <f t="shared" si="9"/>
        <v>48.739999999999995</v>
      </c>
      <c r="I25" s="22">
        <f t="shared" si="9"/>
        <v>48.739999999999995</v>
      </c>
      <c r="J25" s="22">
        <f t="shared" si="9"/>
        <v>274.35000000000002</v>
      </c>
      <c r="K25" s="22">
        <f t="shared" si="9"/>
        <v>274.35000000000002</v>
      </c>
      <c r="L25" s="22">
        <f t="shared" si="9"/>
        <v>0.02</v>
      </c>
      <c r="M25" s="25">
        <f t="shared" si="9"/>
        <v>0.02</v>
      </c>
      <c r="N25" s="25">
        <f t="shared" si="9"/>
        <v>0.04</v>
      </c>
      <c r="O25" s="25">
        <f t="shared" si="9"/>
        <v>0.04</v>
      </c>
      <c r="P25" s="25">
        <f t="shared" si="9"/>
        <v>0.02</v>
      </c>
      <c r="Q25" s="25">
        <f t="shared" si="9"/>
        <v>0.02</v>
      </c>
      <c r="R25" s="25">
        <f t="shared" si="9"/>
        <v>20</v>
      </c>
      <c r="S25" s="25">
        <f t="shared" si="9"/>
        <v>20</v>
      </c>
      <c r="T25" s="25">
        <f t="shared" si="9"/>
        <v>23.63</v>
      </c>
      <c r="U25" s="25">
        <f t="shared" si="9"/>
        <v>23.63</v>
      </c>
      <c r="V25" s="25">
        <f t="shared" si="9"/>
        <v>58.14</v>
      </c>
      <c r="W25" s="25">
        <f t="shared" si="9"/>
        <v>58.14</v>
      </c>
      <c r="X25" s="25">
        <f t="shared" si="9"/>
        <v>27.719999999999995</v>
      </c>
      <c r="Y25" s="25">
        <f t="shared" si="9"/>
        <v>27.719999999999995</v>
      </c>
      <c r="Z25" s="25">
        <f t="shared" si="9"/>
        <v>1.35</v>
      </c>
      <c r="AA25" s="25">
        <f t="shared" si="9"/>
        <v>1.35</v>
      </c>
      <c r="AB25" s="25">
        <f t="shared" si="9"/>
        <v>13.21</v>
      </c>
      <c r="AC25" s="25">
        <f t="shared" si="9"/>
        <v>13.21</v>
      </c>
      <c r="AD25" s="27"/>
    </row>
    <row r="26" spans="1:30" s="10" customFormat="1" ht="40.5" x14ac:dyDescent="0.6">
      <c r="A26" s="13"/>
      <c r="B26" s="48"/>
      <c r="C26" s="48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15"/>
    </row>
    <row r="27" spans="1:30" s="10" customFormat="1" ht="40.5" x14ac:dyDescent="0.6">
      <c r="A27" s="13"/>
      <c r="B27" s="48"/>
      <c r="C27" s="48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15"/>
    </row>
    <row r="28" spans="1:30" s="10" customFormat="1" ht="40.5" x14ac:dyDescent="0.6">
      <c r="A28" s="11" t="s">
        <v>37</v>
      </c>
      <c r="B28" s="64"/>
      <c r="C28" s="64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9"/>
    </row>
    <row r="29" spans="1:30" s="10" customFormat="1" ht="39.75" x14ac:dyDescent="0.6">
      <c r="A29" s="74" t="s">
        <v>12</v>
      </c>
      <c r="B29" s="71" t="s">
        <v>13</v>
      </c>
      <c r="C29" s="71"/>
      <c r="D29" s="72" t="s">
        <v>14</v>
      </c>
      <c r="E29" s="72"/>
      <c r="F29" s="72" t="s">
        <v>15</v>
      </c>
      <c r="G29" s="72"/>
      <c r="H29" s="72" t="s">
        <v>16</v>
      </c>
      <c r="I29" s="72"/>
      <c r="J29" s="72" t="s">
        <v>17</v>
      </c>
      <c r="K29" s="72"/>
      <c r="L29" s="82" t="s">
        <v>18</v>
      </c>
      <c r="M29" s="83"/>
      <c r="N29" s="83"/>
      <c r="O29" s="83"/>
      <c r="P29" s="83"/>
      <c r="Q29" s="83"/>
      <c r="R29" s="83"/>
      <c r="S29" s="84"/>
      <c r="T29" s="82" t="s">
        <v>19</v>
      </c>
      <c r="U29" s="83"/>
      <c r="V29" s="83"/>
      <c r="W29" s="83"/>
      <c r="X29" s="83"/>
      <c r="Y29" s="83"/>
      <c r="Z29" s="83"/>
      <c r="AA29" s="83"/>
      <c r="AB29" s="83"/>
      <c r="AC29" s="84"/>
      <c r="AD29" s="70" t="s">
        <v>20</v>
      </c>
    </row>
    <row r="30" spans="1:30" s="10" customFormat="1" ht="39.75" x14ac:dyDescent="0.6">
      <c r="A30" s="74"/>
      <c r="B30" s="71" t="s">
        <v>21</v>
      </c>
      <c r="C30" s="71" t="s">
        <v>22</v>
      </c>
      <c r="D30" s="72" t="s">
        <v>21</v>
      </c>
      <c r="E30" s="72" t="s">
        <v>22</v>
      </c>
      <c r="F30" s="72" t="s">
        <v>21</v>
      </c>
      <c r="G30" s="72" t="s">
        <v>22</v>
      </c>
      <c r="H30" s="72" t="s">
        <v>21</v>
      </c>
      <c r="I30" s="72" t="s">
        <v>22</v>
      </c>
      <c r="J30" s="72" t="s">
        <v>21</v>
      </c>
      <c r="K30" s="72" t="s">
        <v>22</v>
      </c>
      <c r="L30" s="82" t="s">
        <v>23</v>
      </c>
      <c r="M30" s="84"/>
      <c r="N30" s="82" t="s">
        <v>24</v>
      </c>
      <c r="O30" s="84"/>
      <c r="P30" s="80" t="s">
        <v>25</v>
      </c>
      <c r="Q30" s="81"/>
      <c r="R30" s="80" t="s">
        <v>26</v>
      </c>
      <c r="S30" s="81"/>
      <c r="T30" s="80" t="s">
        <v>27</v>
      </c>
      <c r="U30" s="81"/>
      <c r="V30" s="80" t="s">
        <v>28</v>
      </c>
      <c r="W30" s="81"/>
      <c r="X30" s="80" t="s">
        <v>29</v>
      </c>
      <c r="Y30" s="81"/>
      <c r="Z30" s="80" t="s">
        <v>30</v>
      </c>
      <c r="AA30" s="81"/>
      <c r="AB30" s="80" t="s">
        <v>31</v>
      </c>
      <c r="AC30" s="81"/>
      <c r="AD30" s="70"/>
    </row>
    <row r="31" spans="1:30" s="10" customFormat="1" ht="116.25" customHeight="1" x14ac:dyDescent="0.6">
      <c r="A31" s="74"/>
      <c r="B31" s="71"/>
      <c r="C31" s="71"/>
      <c r="D31" s="72"/>
      <c r="E31" s="72"/>
      <c r="F31" s="72"/>
      <c r="G31" s="72"/>
      <c r="H31" s="72"/>
      <c r="I31" s="72"/>
      <c r="J31" s="72"/>
      <c r="K31" s="72"/>
      <c r="L31" s="34" t="s">
        <v>21</v>
      </c>
      <c r="M31" s="42" t="s">
        <v>22</v>
      </c>
      <c r="N31" s="42" t="s">
        <v>21</v>
      </c>
      <c r="O31" s="42" t="s">
        <v>22</v>
      </c>
      <c r="P31" s="42" t="s">
        <v>21</v>
      </c>
      <c r="Q31" s="42" t="s">
        <v>22</v>
      </c>
      <c r="R31" s="42" t="s">
        <v>21</v>
      </c>
      <c r="S31" s="42" t="s">
        <v>22</v>
      </c>
      <c r="T31" s="42" t="s">
        <v>21</v>
      </c>
      <c r="U31" s="42" t="s">
        <v>22</v>
      </c>
      <c r="V31" s="42" t="s">
        <v>21</v>
      </c>
      <c r="W31" s="42" t="s">
        <v>22</v>
      </c>
      <c r="X31" s="42" t="s">
        <v>21</v>
      </c>
      <c r="Y31" s="42" t="s">
        <v>22</v>
      </c>
      <c r="Z31" s="42" t="s">
        <v>21</v>
      </c>
      <c r="AA31" s="42" t="s">
        <v>22</v>
      </c>
      <c r="AB31" s="42" t="s">
        <v>21</v>
      </c>
      <c r="AC31" s="42" t="s">
        <v>22</v>
      </c>
      <c r="AD31" s="70"/>
    </row>
    <row r="32" spans="1:30" s="24" customFormat="1" ht="68.25" customHeight="1" x14ac:dyDescent="0.65">
      <c r="A32" s="20" t="s">
        <v>86</v>
      </c>
      <c r="B32" s="23">
        <v>25</v>
      </c>
      <c r="C32" s="21">
        <v>25</v>
      </c>
      <c r="D32" s="25">
        <v>0.7</v>
      </c>
      <c r="E32" s="25">
        <v>0.70000000000000007</v>
      </c>
      <c r="F32" s="25">
        <v>2.0499999999999998</v>
      </c>
      <c r="G32" s="25">
        <v>2.0499999999999998</v>
      </c>
      <c r="H32" s="25">
        <v>1.65</v>
      </c>
      <c r="I32" s="25">
        <v>1.65</v>
      </c>
      <c r="J32" s="25">
        <f>44.77/2</f>
        <v>22.385000000000002</v>
      </c>
      <c r="K32" s="25">
        <f>44.77/2</f>
        <v>22.385000000000002</v>
      </c>
      <c r="L32" s="25">
        <v>0</v>
      </c>
      <c r="M32" s="25">
        <v>0</v>
      </c>
      <c r="N32" s="25">
        <v>10</v>
      </c>
      <c r="O32" s="25">
        <v>10</v>
      </c>
      <c r="P32" s="25">
        <v>0</v>
      </c>
      <c r="Q32" s="25">
        <v>0</v>
      </c>
      <c r="R32" s="25">
        <v>0</v>
      </c>
      <c r="S32" s="25">
        <v>0</v>
      </c>
      <c r="T32" s="25">
        <v>18</v>
      </c>
      <c r="U32" s="25">
        <v>18</v>
      </c>
      <c r="V32" s="25">
        <v>12</v>
      </c>
      <c r="W32" s="25">
        <v>12</v>
      </c>
      <c r="X32" s="25">
        <v>0</v>
      </c>
      <c r="Y32" s="25">
        <v>0</v>
      </c>
      <c r="Z32" s="25">
        <v>0.1</v>
      </c>
      <c r="AA32" s="25">
        <v>0.1</v>
      </c>
      <c r="AB32" s="25">
        <v>2.85</v>
      </c>
      <c r="AC32" s="25">
        <v>2.85</v>
      </c>
      <c r="AD32" s="23">
        <v>43</v>
      </c>
    </row>
    <row r="33" spans="1:30" s="24" customFormat="1" ht="68.25" customHeight="1" x14ac:dyDescent="0.65">
      <c r="A33" s="20" t="s">
        <v>66</v>
      </c>
      <c r="B33" s="21" t="s">
        <v>38</v>
      </c>
      <c r="C33" s="21" t="s">
        <v>39</v>
      </c>
      <c r="D33" s="22">
        <v>2.72</v>
      </c>
      <c r="E33" s="22">
        <v>3.4</v>
      </c>
      <c r="F33" s="22">
        <v>5.36</v>
      </c>
      <c r="G33" s="22">
        <v>6.7</v>
      </c>
      <c r="H33" s="22">
        <v>16.079999999999998</v>
      </c>
      <c r="I33" s="22">
        <v>20.100000000000001</v>
      </c>
      <c r="J33" s="22">
        <v>106.6</v>
      </c>
      <c r="K33" s="22">
        <v>137</v>
      </c>
      <c r="L33" s="22">
        <v>6.03</v>
      </c>
      <c r="M33" s="25">
        <f>L33/200*250</f>
        <v>7.5374999999999996</v>
      </c>
      <c r="N33" s="25">
        <v>0.08</v>
      </c>
      <c r="O33" s="25">
        <f>N33/200*250</f>
        <v>0.1</v>
      </c>
      <c r="P33" s="25">
        <v>0.05</v>
      </c>
      <c r="Q33" s="25">
        <f>P33/200*250</f>
        <v>6.25E-2</v>
      </c>
      <c r="R33" s="25">
        <v>0</v>
      </c>
      <c r="S33" s="25">
        <f>R33/200*250</f>
        <v>0</v>
      </c>
      <c r="T33" s="25">
        <v>52.9</v>
      </c>
      <c r="U33" s="25">
        <f>T33/200*250</f>
        <v>66.125</v>
      </c>
      <c r="V33" s="25">
        <v>57.56</v>
      </c>
      <c r="W33" s="25">
        <f>V33/200*250</f>
        <v>71.95</v>
      </c>
      <c r="X33" s="25">
        <v>20.72</v>
      </c>
      <c r="Y33" s="25">
        <f>X33/200*250</f>
        <v>25.9</v>
      </c>
      <c r="Z33" s="25">
        <v>0.78</v>
      </c>
      <c r="AA33" s="25">
        <f>Z33/200*250</f>
        <v>0.97500000000000009</v>
      </c>
      <c r="AB33" s="25">
        <v>387.6</v>
      </c>
      <c r="AC33" s="25">
        <f>AB33/200*250</f>
        <v>484.50000000000006</v>
      </c>
      <c r="AD33" s="23">
        <v>132</v>
      </c>
    </row>
    <row r="34" spans="1:30" s="24" customFormat="1" ht="68.25" customHeight="1" x14ac:dyDescent="0.65">
      <c r="A34" s="20" t="s">
        <v>40</v>
      </c>
      <c r="B34" s="21" t="s">
        <v>46</v>
      </c>
      <c r="C34" s="21" t="s">
        <v>46</v>
      </c>
      <c r="D34" s="22">
        <v>10</v>
      </c>
      <c r="E34" s="22">
        <v>10</v>
      </c>
      <c r="F34" s="22">
        <v>18.399999999999999</v>
      </c>
      <c r="G34" s="22">
        <v>18.399999999999999</v>
      </c>
      <c r="H34" s="22">
        <v>2.78</v>
      </c>
      <c r="I34" s="22">
        <v>2.78</v>
      </c>
      <c r="J34" s="22">
        <v>216.79</v>
      </c>
      <c r="K34" s="22">
        <v>216.79</v>
      </c>
      <c r="L34" s="22">
        <v>0.4</v>
      </c>
      <c r="M34" s="25">
        <v>0.4</v>
      </c>
      <c r="N34" s="25">
        <v>0.03</v>
      </c>
      <c r="O34" s="25">
        <v>0.03</v>
      </c>
      <c r="P34" s="25">
        <v>7.0000000000000007E-2</v>
      </c>
      <c r="Q34" s="25">
        <v>7.0000000000000007E-2</v>
      </c>
      <c r="R34" s="25">
        <v>10.67</v>
      </c>
      <c r="S34" s="25">
        <v>10.67</v>
      </c>
      <c r="T34" s="25">
        <v>19.47</v>
      </c>
      <c r="U34" s="25">
        <v>19.47</v>
      </c>
      <c r="V34" s="25">
        <v>121</v>
      </c>
      <c r="W34" s="25">
        <v>121</v>
      </c>
      <c r="X34" s="25">
        <v>196.67</v>
      </c>
      <c r="Y34" s="25">
        <v>196.67</v>
      </c>
      <c r="Z34" s="25">
        <v>0.77</v>
      </c>
      <c r="AA34" s="25">
        <v>0.77</v>
      </c>
      <c r="AB34" s="25">
        <v>1.69</v>
      </c>
      <c r="AC34" s="25">
        <v>1.69</v>
      </c>
      <c r="AD34" s="23">
        <v>433</v>
      </c>
    </row>
    <row r="35" spans="1:30" s="24" customFormat="1" ht="68.25" customHeight="1" x14ac:dyDescent="0.65">
      <c r="A35" s="20" t="s">
        <v>41</v>
      </c>
      <c r="B35" s="21">
        <v>150</v>
      </c>
      <c r="C35" s="21">
        <v>180</v>
      </c>
      <c r="D35" s="22">
        <v>5.0999999999999996</v>
      </c>
      <c r="E35" s="22">
        <v>5.0999999999999996</v>
      </c>
      <c r="F35" s="22">
        <v>9.15</v>
      </c>
      <c r="G35" s="22">
        <v>9.15</v>
      </c>
      <c r="H35" s="22">
        <v>34.200000000000003</v>
      </c>
      <c r="I35" s="22">
        <v>34.200000000000003</v>
      </c>
      <c r="J35" s="22">
        <v>244.5</v>
      </c>
      <c r="K35" s="22">
        <v>293.39999999999998</v>
      </c>
      <c r="L35" s="22">
        <v>18.149999999999999</v>
      </c>
      <c r="M35" s="25">
        <f t="shared" ref="M35" si="10">L35</f>
        <v>18.149999999999999</v>
      </c>
      <c r="N35" s="25">
        <v>0.14000000000000001</v>
      </c>
      <c r="O35" s="25">
        <f t="shared" ref="O35" si="11">N35</f>
        <v>0.14000000000000001</v>
      </c>
      <c r="P35" s="25">
        <v>0.11</v>
      </c>
      <c r="Q35" s="25">
        <f t="shared" ref="Q35" si="12">P35</f>
        <v>0.11</v>
      </c>
      <c r="R35" s="25">
        <v>25.5</v>
      </c>
      <c r="S35" s="25">
        <f t="shared" ref="S35" si="13">R35</f>
        <v>25.5</v>
      </c>
      <c r="T35" s="25">
        <v>36.979999999999997</v>
      </c>
      <c r="U35" s="25">
        <f t="shared" ref="U35" si="14">T35</f>
        <v>36.979999999999997</v>
      </c>
      <c r="V35" s="25">
        <v>86.6</v>
      </c>
      <c r="W35" s="25">
        <f t="shared" ref="W35" si="15">V35</f>
        <v>86.6</v>
      </c>
      <c r="X35" s="25">
        <v>27.75</v>
      </c>
      <c r="Y35" s="25">
        <f t="shared" ref="Y35" si="16">X35</f>
        <v>27.75</v>
      </c>
      <c r="Z35" s="25">
        <v>1.01</v>
      </c>
      <c r="AA35" s="25">
        <f t="shared" ref="AA35" si="17">Z35</f>
        <v>1.01</v>
      </c>
      <c r="AB35" s="25">
        <v>648.45000000000005</v>
      </c>
      <c r="AC35" s="25">
        <f t="shared" ref="AC35" si="18">AB35</f>
        <v>648.45000000000005</v>
      </c>
      <c r="AD35" s="23">
        <v>520</v>
      </c>
    </row>
    <row r="36" spans="1:30" s="24" customFormat="1" ht="68.25" customHeight="1" x14ac:dyDescent="0.65">
      <c r="A36" s="20" t="s">
        <v>53</v>
      </c>
      <c r="B36" s="21" t="s">
        <v>73</v>
      </c>
      <c r="C36" s="21" t="s">
        <v>73</v>
      </c>
      <c r="D36" s="22">
        <v>0.2</v>
      </c>
      <c r="E36" s="22">
        <v>0.2</v>
      </c>
      <c r="F36" s="22">
        <v>0</v>
      </c>
      <c r="G36" s="22">
        <v>0</v>
      </c>
      <c r="H36" s="22">
        <v>15</v>
      </c>
      <c r="I36" s="22">
        <v>15</v>
      </c>
      <c r="J36" s="22">
        <v>58</v>
      </c>
      <c r="K36" s="22">
        <v>58</v>
      </c>
      <c r="L36" s="22">
        <v>0.02</v>
      </c>
      <c r="M36" s="25">
        <v>0.02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1.29</v>
      </c>
      <c r="U36" s="25">
        <v>1.29</v>
      </c>
      <c r="V36" s="25">
        <v>1.6</v>
      </c>
      <c r="W36" s="25">
        <v>1.6</v>
      </c>
      <c r="X36" s="25">
        <v>0.88</v>
      </c>
      <c r="Y36" s="25">
        <v>0.88</v>
      </c>
      <c r="Z36" s="25">
        <v>0.21</v>
      </c>
      <c r="AA36" s="25">
        <v>0.21</v>
      </c>
      <c r="AB36" s="25">
        <v>8.7100000000000009</v>
      </c>
      <c r="AC36" s="25">
        <v>8.7100000000000009</v>
      </c>
      <c r="AD36" s="23">
        <v>685</v>
      </c>
    </row>
    <row r="37" spans="1:30" s="24" customFormat="1" ht="68.25" customHeight="1" x14ac:dyDescent="0.65">
      <c r="A37" s="20" t="s">
        <v>42</v>
      </c>
      <c r="B37" s="21">
        <v>32.5</v>
      </c>
      <c r="C37" s="21">
        <v>32.5</v>
      </c>
      <c r="D37" s="22">
        <v>2.5024999999999999</v>
      </c>
      <c r="E37" s="22">
        <v>2.5024999999999999</v>
      </c>
      <c r="F37" s="22">
        <v>0.45500000000000002</v>
      </c>
      <c r="G37" s="22">
        <v>0.45500000000000002</v>
      </c>
      <c r="H37" s="22">
        <v>12.2525</v>
      </c>
      <c r="I37" s="22">
        <v>12.2525</v>
      </c>
      <c r="J37" s="22">
        <v>13.22</v>
      </c>
      <c r="K37" s="22">
        <v>13.22</v>
      </c>
      <c r="L37" s="22">
        <v>0</v>
      </c>
      <c r="M37" s="25">
        <v>0</v>
      </c>
      <c r="N37" s="25">
        <v>0.03</v>
      </c>
      <c r="O37" s="25">
        <v>0.03</v>
      </c>
      <c r="P37" s="25">
        <v>0</v>
      </c>
      <c r="Q37" s="25">
        <v>0</v>
      </c>
      <c r="R37" s="25">
        <v>0</v>
      </c>
      <c r="S37" s="25">
        <v>0</v>
      </c>
      <c r="T37" s="25">
        <v>11.62</v>
      </c>
      <c r="U37" s="25">
        <v>11.62</v>
      </c>
      <c r="V37" s="25">
        <v>22.86</v>
      </c>
      <c r="W37" s="25">
        <v>22.86</v>
      </c>
      <c r="X37" s="25">
        <v>20.420000000000002</v>
      </c>
      <c r="Y37" s="25">
        <v>20.420000000000002</v>
      </c>
      <c r="Z37" s="25">
        <v>1.58</v>
      </c>
      <c r="AA37" s="25">
        <v>1.58</v>
      </c>
      <c r="AB37" s="25">
        <v>0</v>
      </c>
      <c r="AC37" s="25">
        <v>0</v>
      </c>
      <c r="AD37" s="23" t="s">
        <v>35</v>
      </c>
    </row>
    <row r="38" spans="1:30" s="24" customFormat="1" ht="42.75" customHeight="1" x14ac:dyDescent="0.65">
      <c r="A38" s="26" t="s">
        <v>36</v>
      </c>
      <c r="B38" s="28">
        <f>25+201+90+150+215+32.5</f>
        <v>713.5</v>
      </c>
      <c r="C38" s="21">
        <f>714+50</f>
        <v>764</v>
      </c>
      <c r="D38" s="22">
        <f t="shared" ref="D38:AC38" si="19">SUM(D32:D37)</f>
        <v>21.2225</v>
      </c>
      <c r="E38" s="22">
        <f t="shared" si="19"/>
        <v>21.9025</v>
      </c>
      <c r="F38" s="22">
        <f t="shared" si="19"/>
        <v>35.414999999999999</v>
      </c>
      <c r="G38" s="22">
        <f t="shared" si="19"/>
        <v>36.754999999999995</v>
      </c>
      <c r="H38" s="22">
        <f t="shared" si="19"/>
        <v>81.962500000000006</v>
      </c>
      <c r="I38" s="22">
        <f t="shared" si="19"/>
        <v>85.982500000000002</v>
      </c>
      <c r="J38" s="22">
        <f t="shared" si="19"/>
        <v>661.495</v>
      </c>
      <c r="K38" s="22">
        <f t="shared" si="19"/>
        <v>740.79499999999996</v>
      </c>
      <c r="L38" s="22">
        <f t="shared" si="19"/>
        <v>24.599999999999998</v>
      </c>
      <c r="M38" s="25">
        <f t="shared" si="19"/>
        <v>26.107499999999998</v>
      </c>
      <c r="N38" s="25">
        <f t="shared" si="19"/>
        <v>10.28</v>
      </c>
      <c r="O38" s="25">
        <f t="shared" si="19"/>
        <v>10.299999999999999</v>
      </c>
      <c r="P38" s="25">
        <f t="shared" si="19"/>
        <v>0.23</v>
      </c>
      <c r="Q38" s="25">
        <f t="shared" si="19"/>
        <v>0.24249999999999999</v>
      </c>
      <c r="R38" s="25">
        <f t="shared" si="19"/>
        <v>36.17</v>
      </c>
      <c r="S38" s="25">
        <f t="shared" si="19"/>
        <v>36.17</v>
      </c>
      <c r="T38" s="25">
        <f t="shared" si="19"/>
        <v>140.26</v>
      </c>
      <c r="U38" s="25">
        <f t="shared" si="19"/>
        <v>153.48499999999999</v>
      </c>
      <c r="V38" s="25">
        <f t="shared" si="19"/>
        <v>301.62</v>
      </c>
      <c r="W38" s="25">
        <f t="shared" si="19"/>
        <v>316.01</v>
      </c>
      <c r="X38" s="25">
        <f t="shared" si="19"/>
        <v>266.44</v>
      </c>
      <c r="Y38" s="25">
        <f t="shared" si="19"/>
        <v>271.62</v>
      </c>
      <c r="Z38" s="25">
        <f t="shared" si="19"/>
        <v>4.45</v>
      </c>
      <c r="AA38" s="25">
        <f t="shared" si="19"/>
        <v>4.6450000000000005</v>
      </c>
      <c r="AB38" s="25">
        <f t="shared" si="19"/>
        <v>1049.3000000000002</v>
      </c>
      <c r="AC38" s="25">
        <f t="shared" si="19"/>
        <v>1146.2000000000003</v>
      </c>
      <c r="AD38" s="27"/>
    </row>
    <row r="39" spans="1:30" s="24" customFormat="1" ht="42.75" customHeight="1" x14ac:dyDescent="0.65">
      <c r="A39" s="26" t="s">
        <v>43</v>
      </c>
      <c r="B39" s="22">
        <f>B38+B25</f>
        <v>1101.5</v>
      </c>
      <c r="C39" s="22">
        <f>C38+C25</f>
        <v>1152</v>
      </c>
      <c r="D39" s="22">
        <f t="shared" ref="D39:AC39" si="20">D38+D25</f>
        <v>25.092500000000001</v>
      </c>
      <c r="E39" s="22">
        <f t="shared" si="20"/>
        <v>25.772500000000001</v>
      </c>
      <c r="F39" s="22">
        <f t="shared" si="20"/>
        <v>42.134999999999998</v>
      </c>
      <c r="G39" s="22">
        <f t="shared" si="20"/>
        <v>43.474999999999994</v>
      </c>
      <c r="H39" s="22">
        <f t="shared" si="20"/>
        <v>130.70249999999999</v>
      </c>
      <c r="I39" s="22">
        <f t="shared" si="20"/>
        <v>134.7225</v>
      </c>
      <c r="J39" s="22">
        <f>J38+J25</f>
        <v>935.84500000000003</v>
      </c>
      <c r="K39" s="22">
        <f t="shared" si="20"/>
        <v>1015.145</v>
      </c>
      <c r="L39" s="22">
        <f t="shared" si="20"/>
        <v>24.619999999999997</v>
      </c>
      <c r="M39" s="25">
        <f t="shared" si="20"/>
        <v>26.127499999999998</v>
      </c>
      <c r="N39" s="25">
        <f t="shared" si="20"/>
        <v>10.319999999999999</v>
      </c>
      <c r="O39" s="25">
        <f t="shared" si="20"/>
        <v>10.339999999999998</v>
      </c>
      <c r="P39" s="25">
        <f t="shared" si="20"/>
        <v>0.25</v>
      </c>
      <c r="Q39" s="25">
        <f t="shared" si="20"/>
        <v>0.26250000000000001</v>
      </c>
      <c r="R39" s="25">
        <f t="shared" si="20"/>
        <v>56.17</v>
      </c>
      <c r="S39" s="25">
        <f t="shared" si="20"/>
        <v>56.17</v>
      </c>
      <c r="T39" s="25">
        <f t="shared" si="20"/>
        <v>163.89</v>
      </c>
      <c r="U39" s="25">
        <f t="shared" si="20"/>
        <v>177.11499999999998</v>
      </c>
      <c r="V39" s="25">
        <f t="shared" si="20"/>
        <v>359.76</v>
      </c>
      <c r="W39" s="25">
        <f t="shared" si="20"/>
        <v>374.15</v>
      </c>
      <c r="X39" s="25">
        <f t="shared" si="20"/>
        <v>294.15999999999997</v>
      </c>
      <c r="Y39" s="25">
        <f t="shared" si="20"/>
        <v>299.33999999999997</v>
      </c>
      <c r="Z39" s="25">
        <f t="shared" si="20"/>
        <v>5.8000000000000007</v>
      </c>
      <c r="AA39" s="25">
        <f t="shared" si="20"/>
        <v>5.995000000000001</v>
      </c>
      <c r="AB39" s="25">
        <f t="shared" si="20"/>
        <v>1062.5100000000002</v>
      </c>
      <c r="AC39" s="25">
        <f t="shared" si="20"/>
        <v>1159.4100000000003</v>
      </c>
      <c r="AD39" s="27"/>
    </row>
    <row r="40" spans="1:30" s="10" customFormat="1" ht="40.5" x14ac:dyDescent="0.6">
      <c r="A40" s="13"/>
      <c r="B40" s="48"/>
      <c r="C40" s="48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15"/>
    </row>
    <row r="41" spans="1:30" s="10" customFormat="1" ht="40.5" x14ac:dyDescent="0.6">
      <c r="A41" s="11" t="s">
        <v>44</v>
      </c>
      <c r="B41" s="64"/>
      <c r="C41" s="64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12"/>
    </row>
    <row r="42" spans="1:30" s="10" customFormat="1" ht="40.5" x14ac:dyDescent="0.6">
      <c r="A42" s="11" t="s">
        <v>11</v>
      </c>
      <c r="B42" s="60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12"/>
    </row>
    <row r="43" spans="1:30" s="10" customFormat="1" ht="39.75" x14ac:dyDescent="0.6">
      <c r="A43" s="74" t="s">
        <v>12</v>
      </c>
      <c r="B43" s="71" t="s">
        <v>13</v>
      </c>
      <c r="C43" s="71"/>
      <c r="D43" s="72" t="s">
        <v>14</v>
      </c>
      <c r="E43" s="72"/>
      <c r="F43" s="72" t="s">
        <v>15</v>
      </c>
      <c r="G43" s="72"/>
      <c r="H43" s="72" t="s">
        <v>16</v>
      </c>
      <c r="I43" s="72"/>
      <c r="J43" s="72" t="s">
        <v>17</v>
      </c>
      <c r="K43" s="72"/>
      <c r="L43" s="69" t="s">
        <v>18</v>
      </c>
      <c r="M43" s="69"/>
      <c r="N43" s="69"/>
      <c r="O43" s="69"/>
      <c r="P43" s="69"/>
      <c r="Q43" s="69"/>
      <c r="R43" s="69"/>
      <c r="S43" s="69"/>
      <c r="T43" s="69" t="s">
        <v>19</v>
      </c>
      <c r="U43" s="69"/>
      <c r="V43" s="69"/>
      <c r="W43" s="69"/>
      <c r="X43" s="69"/>
      <c r="Y43" s="69"/>
      <c r="Z43" s="69"/>
      <c r="AA43" s="69"/>
      <c r="AB43" s="69"/>
      <c r="AC43" s="69"/>
      <c r="AD43" s="70" t="s">
        <v>20</v>
      </c>
    </row>
    <row r="44" spans="1:30" s="10" customFormat="1" ht="39.75" x14ac:dyDescent="0.6">
      <c r="A44" s="74"/>
      <c r="B44" s="71" t="s">
        <v>21</v>
      </c>
      <c r="C44" s="71" t="s">
        <v>22</v>
      </c>
      <c r="D44" s="72" t="s">
        <v>21</v>
      </c>
      <c r="E44" s="72" t="s">
        <v>22</v>
      </c>
      <c r="F44" s="72" t="s">
        <v>21</v>
      </c>
      <c r="G44" s="72" t="s">
        <v>22</v>
      </c>
      <c r="H44" s="72" t="s">
        <v>21</v>
      </c>
      <c r="I44" s="72" t="s">
        <v>22</v>
      </c>
      <c r="J44" s="72" t="s">
        <v>21</v>
      </c>
      <c r="K44" s="72" t="s">
        <v>22</v>
      </c>
      <c r="L44" s="69" t="s">
        <v>23</v>
      </c>
      <c r="M44" s="69"/>
      <c r="N44" s="69" t="s">
        <v>24</v>
      </c>
      <c r="O44" s="69"/>
      <c r="P44" s="73" t="s">
        <v>25</v>
      </c>
      <c r="Q44" s="73"/>
      <c r="R44" s="73" t="s">
        <v>26</v>
      </c>
      <c r="S44" s="73"/>
      <c r="T44" s="73" t="s">
        <v>27</v>
      </c>
      <c r="U44" s="73"/>
      <c r="V44" s="73" t="s">
        <v>28</v>
      </c>
      <c r="W44" s="73"/>
      <c r="X44" s="73" t="s">
        <v>29</v>
      </c>
      <c r="Y44" s="73"/>
      <c r="Z44" s="73" t="s">
        <v>30</v>
      </c>
      <c r="AA44" s="73"/>
      <c r="AB44" s="73" t="s">
        <v>31</v>
      </c>
      <c r="AC44" s="73"/>
      <c r="AD44" s="70"/>
    </row>
    <row r="45" spans="1:30" s="10" customFormat="1" ht="159" x14ac:dyDescent="0.6">
      <c r="A45" s="74"/>
      <c r="B45" s="71"/>
      <c r="C45" s="71"/>
      <c r="D45" s="72"/>
      <c r="E45" s="72"/>
      <c r="F45" s="72"/>
      <c r="G45" s="72"/>
      <c r="H45" s="72"/>
      <c r="I45" s="72"/>
      <c r="J45" s="72"/>
      <c r="K45" s="72"/>
      <c r="L45" s="34" t="s">
        <v>21</v>
      </c>
      <c r="M45" s="42" t="s">
        <v>22</v>
      </c>
      <c r="N45" s="42" t="s">
        <v>21</v>
      </c>
      <c r="O45" s="42" t="s">
        <v>22</v>
      </c>
      <c r="P45" s="42" t="s">
        <v>21</v>
      </c>
      <c r="Q45" s="42" t="s">
        <v>22</v>
      </c>
      <c r="R45" s="42" t="s">
        <v>21</v>
      </c>
      <c r="S45" s="42" t="s">
        <v>22</v>
      </c>
      <c r="T45" s="42" t="s">
        <v>21</v>
      </c>
      <c r="U45" s="42" t="s">
        <v>22</v>
      </c>
      <c r="V45" s="42" t="s">
        <v>21</v>
      </c>
      <c r="W45" s="42" t="s">
        <v>22</v>
      </c>
      <c r="X45" s="42" t="s">
        <v>21</v>
      </c>
      <c r="Y45" s="42" t="s">
        <v>22</v>
      </c>
      <c r="Z45" s="42" t="s">
        <v>21</v>
      </c>
      <c r="AA45" s="42" t="s">
        <v>22</v>
      </c>
      <c r="AB45" s="42" t="s">
        <v>21</v>
      </c>
      <c r="AC45" s="42" t="s">
        <v>22</v>
      </c>
      <c r="AD45" s="70"/>
    </row>
    <row r="46" spans="1:30" s="24" customFormat="1" ht="81" x14ac:dyDescent="0.65">
      <c r="A46" s="20" t="s">
        <v>48</v>
      </c>
      <c r="B46" s="21" t="s">
        <v>33</v>
      </c>
      <c r="C46" s="21" t="str">
        <f>B46</f>
        <v>150/5</v>
      </c>
      <c r="D46" s="22">
        <v>3.72</v>
      </c>
      <c r="E46" s="22">
        <v>3.72</v>
      </c>
      <c r="F46" s="22">
        <v>6.36</v>
      </c>
      <c r="G46" s="22">
        <v>6.36</v>
      </c>
      <c r="H46" s="22">
        <v>23.56</v>
      </c>
      <c r="I46" s="22">
        <v>23.56</v>
      </c>
      <c r="J46" s="22">
        <v>172.05</v>
      </c>
      <c r="K46" s="22">
        <v>172.05</v>
      </c>
      <c r="L46" s="22">
        <v>0</v>
      </c>
      <c r="M46" s="25">
        <f>L46</f>
        <v>0</v>
      </c>
      <c r="N46" s="25">
        <v>0.11</v>
      </c>
      <c r="O46" s="25">
        <f>N46</f>
        <v>0.11</v>
      </c>
      <c r="P46" s="25">
        <v>0.03</v>
      </c>
      <c r="Q46" s="25">
        <f>P46</f>
        <v>0.03</v>
      </c>
      <c r="R46" s="25">
        <v>20</v>
      </c>
      <c r="S46" s="25">
        <f>R46</f>
        <v>20</v>
      </c>
      <c r="T46" s="25">
        <v>18.899999999999999</v>
      </c>
      <c r="U46" s="25">
        <f>T46</f>
        <v>18.899999999999999</v>
      </c>
      <c r="V46" s="25">
        <v>108.7</v>
      </c>
      <c r="W46" s="25">
        <f>V46</f>
        <v>108.7</v>
      </c>
      <c r="X46" s="25">
        <v>42.1</v>
      </c>
      <c r="Y46" s="25">
        <f>X46</f>
        <v>42.1</v>
      </c>
      <c r="Z46" s="25">
        <v>1.1599999999999999</v>
      </c>
      <c r="AA46" s="25">
        <f>Z46</f>
        <v>1.1599999999999999</v>
      </c>
      <c r="AB46" s="25">
        <v>76.5</v>
      </c>
      <c r="AC46" s="25">
        <f>AB46</f>
        <v>76.5</v>
      </c>
      <c r="AD46" s="23">
        <v>302</v>
      </c>
    </row>
    <row r="47" spans="1:30" s="24" customFormat="1" ht="78.75" customHeight="1" x14ac:dyDescent="0.65">
      <c r="A47" s="20" t="s">
        <v>34</v>
      </c>
      <c r="B47" s="21">
        <v>18</v>
      </c>
      <c r="C47" s="21">
        <v>18</v>
      </c>
      <c r="D47" s="22">
        <v>1.35</v>
      </c>
      <c r="E47" s="22">
        <v>1.35</v>
      </c>
      <c r="F47" s="22">
        <v>0.52</v>
      </c>
      <c r="G47" s="22">
        <v>0.52</v>
      </c>
      <c r="H47" s="22">
        <v>9.25</v>
      </c>
      <c r="I47" s="22">
        <v>9.25</v>
      </c>
      <c r="J47" s="22">
        <v>47.4</v>
      </c>
      <c r="K47" s="22">
        <v>47.4</v>
      </c>
      <c r="L47" s="22">
        <v>0</v>
      </c>
      <c r="M47" s="25">
        <f t="shared" ref="M47:O47" si="21">L47</f>
        <v>0</v>
      </c>
      <c r="N47" s="25">
        <v>0.02</v>
      </c>
      <c r="O47" s="25">
        <f t="shared" si="21"/>
        <v>0.02</v>
      </c>
      <c r="P47" s="25">
        <v>0</v>
      </c>
      <c r="Q47" s="25">
        <f t="shared" ref="Q47" si="22">P47</f>
        <v>0</v>
      </c>
      <c r="R47" s="25">
        <v>0</v>
      </c>
      <c r="S47" s="25">
        <f t="shared" ref="S47" si="23">R47</f>
        <v>0</v>
      </c>
      <c r="T47" s="25">
        <v>5.94</v>
      </c>
      <c r="U47" s="25">
        <f t="shared" ref="U47" si="24">T47</f>
        <v>5.94</v>
      </c>
      <c r="V47" s="25">
        <v>5.94</v>
      </c>
      <c r="W47" s="25">
        <f t="shared" ref="W47" si="25">V47</f>
        <v>5.94</v>
      </c>
      <c r="X47" s="25">
        <v>10.44</v>
      </c>
      <c r="Y47" s="25">
        <f t="shared" ref="Y47" si="26">X47</f>
        <v>10.44</v>
      </c>
      <c r="Z47" s="25">
        <v>0.8</v>
      </c>
      <c r="AA47" s="25">
        <f t="shared" ref="AA47" si="27">Z47</f>
        <v>0.8</v>
      </c>
      <c r="AB47" s="25">
        <v>0</v>
      </c>
      <c r="AC47" s="25">
        <f t="shared" ref="AC47" si="28">AB47</f>
        <v>0</v>
      </c>
      <c r="AD47" s="23" t="s">
        <v>35</v>
      </c>
    </row>
    <row r="48" spans="1:30" s="24" customFormat="1" x14ac:dyDescent="0.65">
      <c r="A48" s="20" t="s">
        <v>53</v>
      </c>
      <c r="B48" s="21" t="s">
        <v>73</v>
      </c>
      <c r="C48" s="21" t="s">
        <v>73</v>
      </c>
      <c r="D48" s="22">
        <v>0.2</v>
      </c>
      <c r="E48" s="22">
        <v>0.2</v>
      </c>
      <c r="F48" s="22">
        <v>0</v>
      </c>
      <c r="G48" s="22">
        <v>0</v>
      </c>
      <c r="H48" s="22">
        <v>15</v>
      </c>
      <c r="I48" s="22">
        <v>15</v>
      </c>
      <c r="J48" s="22">
        <v>58</v>
      </c>
      <c r="K48" s="22">
        <v>58</v>
      </c>
      <c r="L48" s="22">
        <v>0.02</v>
      </c>
      <c r="M48" s="25">
        <v>0.02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1.29</v>
      </c>
      <c r="U48" s="25">
        <v>1.29</v>
      </c>
      <c r="V48" s="25">
        <v>1.6</v>
      </c>
      <c r="W48" s="25">
        <v>1.6</v>
      </c>
      <c r="X48" s="25">
        <v>0.88</v>
      </c>
      <c r="Y48" s="25">
        <v>0.88</v>
      </c>
      <c r="Z48" s="25">
        <v>0.21</v>
      </c>
      <c r="AA48" s="25">
        <v>0.21</v>
      </c>
      <c r="AB48" s="25">
        <v>8.7100000000000009</v>
      </c>
      <c r="AC48" s="25">
        <v>8.7100000000000009</v>
      </c>
      <c r="AD48" s="23">
        <v>685</v>
      </c>
    </row>
    <row r="49" spans="1:30" s="24" customFormat="1" x14ac:dyDescent="0.65">
      <c r="A49" s="26" t="s">
        <v>36</v>
      </c>
      <c r="B49" s="21">
        <v>388</v>
      </c>
      <c r="C49" s="21">
        <v>388</v>
      </c>
      <c r="D49" s="22">
        <f>SUM(D46:D48)</f>
        <v>5.2700000000000005</v>
      </c>
      <c r="E49" s="22">
        <f t="shared" ref="E49:AC49" si="29">SUM(E46:E48)</f>
        <v>5.2700000000000005</v>
      </c>
      <c r="F49" s="22">
        <f t="shared" si="29"/>
        <v>6.8800000000000008</v>
      </c>
      <c r="G49" s="22">
        <f t="shared" si="29"/>
        <v>6.8800000000000008</v>
      </c>
      <c r="H49" s="22">
        <f t="shared" si="29"/>
        <v>47.81</v>
      </c>
      <c r="I49" s="22">
        <f t="shared" si="29"/>
        <v>47.81</v>
      </c>
      <c r="J49" s="22">
        <f t="shared" si="29"/>
        <v>277.45000000000005</v>
      </c>
      <c r="K49" s="22">
        <f t="shared" si="29"/>
        <v>277.45000000000005</v>
      </c>
      <c r="L49" s="22">
        <f t="shared" si="29"/>
        <v>0.02</v>
      </c>
      <c r="M49" s="25">
        <f t="shared" si="29"/>
        <v>0.02</v>
      </c>
      <c r="N49" s="25">
        <f t="shared" si="29"/>
        <v>0.13</v>
      </c>
      <c r="O49" s="25">
        <f t="shared" si="29"/>
        <v>0.13</v>
      </c>
      <c r="P49" s="25">
        <f t="shared" si="29"/>
        <v>0.03</v>
      </c>
      <c r="Q49" s="25">
        <f t="shared" si="29"/>
        <v>0.03</v>
      </c>
      <c r="R49" s="25">
        <f t="shared" si="29"/>
        <v>20</v>
      </c>
      <c r="S49" s="25">
        <f t="shared" si="29"/>
        <v>20</v>
      </c>
      <c r="T49" s="25">
        <f t="shared" si="29"/>
        <v>26.13</v>
      </c>
      <c r="U49" s="25">
        <f t="shared" si="29"/>
        <v>26.13</v>
      </c>
      <c r="V49" s="25">
        <f t="shared" si="29"/>
        <v>116.24</v>
      </c>
      <c r="W49" s="25">
        <f t="shared" si="29"/>
        <v>116.24</v>
      </c>
      <c r="X49" s="25">
        <f t="shared" si="29"/>
        <v>53.42</v>
      </c>
      <c r="Y49" s="25">
        <f t="shared" si="29"/>
        <v>53.42</v>
      </c>
      <c r="Z49" s="25">
        <f t="shared" si="29"/>
        <v>2.17</v>
      </c>
      <c r="AA49" s="25">
        <f t="shared" si="29"/>
        <v>2.17</v>
      </c>
      <c r="AB49" s="25">
        <f t="shared" si="29"/>
        <v>85.210000000000008</v>
      </c>
      <c r="AC49" s="25">
        <f t="shared" si="29"/>
        <v>85.210000000000008</v>
      </c>
      <c r="AD49" s="27"/>
    </row>
    <row r="50" spans="1:30" s="10" customFormat="1" ht="40.5" x14ac:dyDescent="0.6">
      <c r="A50" s="13"/>
      <c r="B50" s="48"/>
      <c r="C50" s="48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15"/>
    </row>
    <row r="51" spans="1:30" s="10" customFormat="1" ht="40.5" x14ac:dyDescent="0.6">
      <c r="A51" s="11" t="s">
        <v>45</v>
      </c>
      <c r="B51" s="64"/>
      <c r="C51" s="64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9"/>
    </row>
    <row r="52" spans="1:30" s="10" customFormat="1" ht="39.75" x14ac:dyDescent="0.6">
      <c r="A52" s="74" t="s">
        <v>12</v>
      </c>
      <c r="B52" s="71" t="s">
        <v>13</v>
      </c>
      <c r="C52" s="71"/>
      <c r="D52" s="72" t="s">
        <v>14</v>
      </c>
      <c r="E52" s="72"/>
      <c r="F52" s="72" t="s">
        <v>15</v>
      </c>
      <c r="G52" s="72"/>
      <c r="H52" s="72" t="s">
        <v>16</v>
      </c>
      <c r="I52" s="72"/>
      <c r="J52" s="72" t="s">
        <v>17</v>
      </c>
      <c r="K52" s="72"/>
      <c r="L52" s="69" t="s">
        <v>18</v>
      </c>
      <c r="M52" s="69"/>
      <c r="N52" s="69"/>
      <c r="O52" s="69"/>
      <c r="P52" s="69"/>
      <c r="Q52" s="69"/>
      <c r="R52" s="69"/>
      <c r="S52" s="69"/>
      <c r="T52" s="69" t="s">
        <v>19</v>
      </c>
      <c r="U52" s="69"/>
      <c r="V52" s="69"/>
      <c r="W52" s="69"/>
      <c r="X52" s="69"/>
      <c r="Y52" s="69"/>
      <c r="Z52" s="69"/>
      <c r="AA52" s="69"/>
      <c r="AB52" s="69"/>
      <c r="AC52" s="69"/>
      <c r="AD52" s="70" t="s">
        <v>20</v>
      </c>
    </row>
    <row r="53" spans="1:30" s="10" customFormat="1" ht="39.75" x14ac:dyDescent="0.6">
      <c r="A53" s="74"/>
      <c r="B53" s="71" t="s">
        <v>21</v>
      </c>
      <c r="C53" s="71" t="s">
        <v>22</v>
      </c>
      <c r="D53" s="72" t="s">
        <v>21</v>
      </c>
      <c r="E53" s="72" t="s">
        <v>22</v>
      </c>
      <c r="F53" s="72" t="s">
        <v>21</v>
      </c>
      <c r="G53" s="72" t="s">
        <v>22</v>
      </c>
      <c r="H53" s="72" t="s">
        <v>21</v>
      </c>
      <c r="I53" s="72" t="s">
        <v>22</v>
      </c>
      <c r="J53" s="72" t="s">
        <v>21</v>
      </c>
      <c r="K53" s="72" t="s">
        <v>22</v>
      </c>
      <c r="L53" s="69" t="s">
        <v>23</v>
      </c>
      <c r="M53" s="69"/>
      <c r="N53" s="69" t="s">
        <v>24</v>
      </c>
      <c r="O53" s="69"/>
      <c r="P53" s="73" t="s">
        <v>25</v>
      </c>
      <c r="Q53" s="73"/>
      <c r="R53" s="73" t="s">
        <v>26</v>
      </c>
      <c r="S53" s="73"/>
      <c r="T53" s="73" t="s">
        <v>27</v>
      </c>
      <c r="U53" s="73"/>
      <c r="V53" s="73" t="s">
        <v>28</v>
      </c>
      <c r="W53" s="73"/>
      <c r="X53" s="73" t="s">
        <v>29</v>
      </c>
      <c r="Y53" s="73"/>
      <c r="Z53" s="73" t="s">
        <v>30</v>
      </c>
      <c r="AA53" s="73"/>
      <c r="AB53" s="73" t="s">
        <v>31</v>
      </c>
      <c r="AC53" s="73"/>
      <c r="AD53" s="70"/>
    </row>
    <row r="54" spans="1:30" s="10" customFormat="1" ht="99.75" customHeight="1" x14ac:dyDescent="0.6">
      <c r="A54" s="74"/>
      <c r="B54" s="71"/>
      <c r="C54" s="71"/>
      <c r="D54" s="72"/>
      <c r="E54" s="72"/>
      <c r="F54" s="72"/>
      <c r="G54" s="72"/>
      <c r="H54" s="72"/>
      <c r="I54" s="72"/>
      <c r="J54" s="72"/>
      <c r="K54" s="72"/>
      <c r="L54" s="34" t="s">
        <v>21</v>
      </c>
      <c r="M54" s="42" t="s">
        <v>22</v>
      </c>
      <c r="N54" s="42" t="s">
        <v>21</v>
      </c>
      <c r="O54" s="42" t="s">
        <v>22</v>
      </c>
      <c r="P54" s="42" t="s">
        <v>21</v>
      </c>
      <c r="Q54" s="42" t="s">
        <v>22</v>
      </c>
      <c r="R54" s="42" t="s">
        <v>21</v>
      </c>
      <c r="S54" s="42" t="s">
        <v>22</v>
      </c>
      <c r="T54" s="42" t="s">
        <v>21</v>
      </c>
      <c r="U54" s="42" t="s">
        <v>22</v>
      </c>
      <c r="V54" s="42" t="s">
        <v>21</v>
      </c>
      <c r="W54" s="42" t="s">
        <v>22</v>
      </c>
      <c r="X54" s="42" t="s">
        <v>21</v>
      </c>
      <c r="Y54" s="42" t="s">
        <v>22</v>
      </c>
      <c r="Z54" s="42" t="s">
        <v>21</v>
      </c>
      <c r="AA54" s="42" t="s">
        <v>22</v>
      </c>
      <c r="AB54" s="42" t="s">
        <v>21</v>
      </c>
      <c r="AC54" s="42" t="s">
        <v>22</v>
      </c>
      <c r="AD54" s="70"/>
    </row>
    <row r="55" spans="1:30" s="24" customFormat="1" ht="57" customHeight="1" x14ac:dyDescent="0.65">
      <c r="A55" s="20" t="s">
        <v>87</v>
      </c>
      <c r="B55" s="29">
        <v>25</v>
      </c>
      <c r="C55" s="29">
        <v>25</v>
      </c>
      <c r="D55" s="22">
        <v>0.23</v>
      </c>
      <c r="E55" s="22">
        <v>0.23</v>
      </c>
      <c r="F55" s="22">
        <v>0.05</v>
      </c>
      <c r="G55" s="22">
        <v>0.05</v>
      </c>
      <c r="H55" s="22">
        <v>0.68</v>
      </c>
      <c r="I55" s="22">
        <v>0.68</v>
      </c>
      <c r="J55" s="22">
        <v>4.5</v>
      </c>
      <c r="K55" s="22">
        <v>4.5</v>
      </c>
      <c r="L55" s="30">
        <v>0.01</v>
      </c>
      <c r="M55" s="25">
        <f>L55</f>
        <v>0.01</v>
      </c>
      <c r="N55" s="25">
        <v>8.1</v>
      </c>
      <c r="O55" s="25">
        <f>N55</f>
        <v>8.1</v>
      </c>
      <c r="P55" s="25">
        <v>0.02</v>
      </c>
      <c r="Q55" s="25">
        <f>P55</f>
        <v>0.02</v>
      </c>
      <c r="R55" s="25">
        <v>0.12</v>
      </c>
      <c r="S55" s="25">
        <f>R55</f>
        <v>0.12</v>
      </c>
      <c r="T55" s="25">
        <v>3</v>
      </c>
      <c r="U55" s="25">
        <f>T55</f>
        <v>3</v>
      </c>
      <c r="V55" s="25">
        <v>0.13</v>
      </c>
      <c r="W55" s="25">
        <f>V55</f>
        <v>0.13</v>
      </c>
      <c r="X55" s="25">
        <v>6.6</v>
      </c>
      <c r="Y55" s="25">
        <v>6.6</v>
      </c>
      <c r="Z55" s="25">
        <v>0.36</v>
      </c>
      <c r="AA55" s="25">
        <f>Z55</f>
        <v>0.36</v>
      </c>
      <c r="AB55" s="23" t="s">
        <v>94</v>
      </c>
    </row>
    <row r="56" spans="1:30" s="24" customFormat="1" ht="87" customHeight="1" x14ac:dyDescent="0.65">
      <c r="A56" s="31" t="s">
        <v>69</v>
      </c>
      <c r="B56" s="32" t="s">
        <v>80</v>
      </c>
      <c r="C56" s="32" t="s">
        <v>81</v>
      </c>
      <c r="D56" s="22">
        <v>4.4800000000000004</v>
      </c>
      <c r="E56" s="22">
        <v>5.6</v>
      </c>
      <c r="F56" s="22">
        <v>5.36</v>
      </c>
      <c r="G56" s="22">
        <v>6.7</v>
      </c>
      <c r="H56" s="22">
        <v>11.84</v>
      </c>
      <c r="I56" s="22">
        <v>14.8</v>
      </c>
      <c r="J56" s="22">
        <v>110.4</v>
      </c>
      <c r="K56" s="22">
        <v>138</v>
      </c>
      <c r="L56" s="22">
        <v>6.6</v>
      </c>
      <c r="M56" s="25">
        <f t="shared" ref="M56" si="30">L56</f>
        <v>6.6</v>
      </c>
      <c r="N56" s="25">
        <v>0.02</v>
      </c>
      <c r="O56" s="25">
        <f t="shared" ref="O56" si="31">N56</f>
        <v>0.02</v>
      </c>
      <c r="P56" s="25">
        <v>0.05</v>
      </c>
      <c r="Q56" s="25">
        <f t="shared" ref="Q56" si="32">P56</f>
        <v>0.05</v>
      </c>
      <c r="R56" s="25">
        <v>0.02</v>
      </c>
      <c r="S56" s="25">
        <f t="shared" ref="S56" si="33">R56</f>
        <v>0.02</v>
      </c>
      <c r="T56" s="25">
        <v>9.6</v>
      </c>
      <c r="U56" s="25">
        <f t="shared" ref="U56" si="34">T56</f>
        <v>9.6</v>
      </c>
      <c r="V56" s="25">
        <v>22.8</v>
      </c>
      <c r="W56" s="25">
        <f t="shared" ref="W56" si="35">V56</f>
        <v>22.8</v>
      </c>
      <c r="X56" s="25">
        <v>15.97</v>
      </c>
      <c r="Y56" s="25">
        <f t="shared" ref="Y56" si="36">X56</f>
        <v>15.97</v>
      </c>
      <c r="Z56" s="25">
        <v>0.64</v>
      </c>
      <c r="AA56" s="25">
        <f t="shared" ref="AA56" si="37">Z56</f>
        <v>0.64</v>
      </c>
      <c r="AB56" s="25">
        <v>385</v>
      </c>
      <c r="AC56" s="25">
        <f t="shared" ref="AC56" si="38">AB56</f>
        <v>385</v>
      </c>
      <c r="AD56" s="23">
        <v>140</v>
      </c>
    </row>
    <row r="57" spans="1:30" s="24" customFormat="1" ht="57" customHeight="1" x14ac:dyDescent="0.65">
      <c r="A57" s="33" t="s">
        <v>91</v>
      </c>
      <c r="B57" s="23" t="s">
        <v>68</v>
      </c>
      <c r="C57" s="23" t="str">
        <f>B57</f>
        <v>60/30</v>
      </c>
      <c r="D57" s="25">
        <v>10.31</v>
      </c>
      <c r="E57" s="25">
        <v>10.31</v>
      </c>
      <c r="F57" s="25">
        <v>10.72</v>
      </c>
      <c r="G57" s="25">
        <v>10.72</v>
      </c>
      <c r="H57" s="25">
        <v>10.43</v>
      </c>
      <c r="I57" s="25">
        <v>10.43</v>
      </c>
      <c r="J57" s="25">
        <v>180.24</v>
      </c>
      <c r="K57" s="25">
        <v>180.24</v>
      </c>
      <c r="L57" s="30">
        <v>0</v>
      </c>
      <c r="M57" s="25">
        <v>0</v>
      </c>
      <c r="N57" s="25">
        <v>0.04</v>
      </c>
      <c r="O57" s="25">
        <v>0.04</v>
      </c>
      <c r="P57" s="25">
        <v>4.8099999999999996</v>
      </c>
      <c r="Q57" s="25">
        <v>4.8099999999999996</v>
      </c>
      <c r="R57" s="25">
        <v>7</v>
      </c>
      <c r="S57" s="25">
        <v>7</v>
      </c>
      <c r="T57" s="25">
        <v>8.4</v>
      </c>
      <c r="U57" s="25">
        <v>8.4</v>
      </c>
      <c r="V57" s="25">
        <v>84.7</v>
      </c>
      <c r="W57" s="25">
        <v>84.7</v>
      </c>
      <c r="X57" s="25">
        <v>16.899999999999999</v>
      </c>
      <c r="Y57" s="25">
        <v>16.899999999999999</v>
      </c>
      <c r="Z57" s="25">
        <v>1</v>
      </c>
      <c r="AA57" s="25">
        <v>1</v>
      </c>
      <c r="AB57" s="23">
        <v>498</v>
      </c>
    </row>
    <row r="58" spans="1:30" s="24" customFormat="1" ht="57" customHeight="1" x14ac:dyDescent="0.65">
      <c r="A58" s="20" t="s">
        <v>55</v>
      </c>
      <c r="B58" s="21">
        <v>150</v>
      </c>
      <c r="C58" s="21">
        <v>180</v>
      </c>
      <c r="D58" s="22">
        <v>3.15</v>
      </c>
      <c r="E58" s="22">
        <v>3.15</v>
      </c>
      <c r="F58" s="22">
        <v>8.25</v>
      </c>
      <c r="G58" s="22">
        <v>8.25</v>
      </c>
      <c r="H58" s="22">
        <v>21.75</v>
      </c>
      <c r="I58" s="22">
        <v>21.75</v>
      </c>
      <c r="J58" s="22">
        <v>189</v>
      </c>
      <c r="K58" s="22">
        <v>226.8</v>
      </c>
      <c r="L58" s="22">
        <v>0</v>
      </c>
      <c r="M58" s="25">
        <f t="shared" ref="M58:O58" si="39">L58</f>
        <v>0</v>
      </c>
      <c r="N58" s="25">
        <v>0.03</v>
      </c>
      <c r="O58" s="25">
        <f t="shared" si="39"/>
        <v>0.03</v>
      </c>
      <c r="P58" s="25">
        <v>0.02</v>
      </c>
      <c r="Q58" s="25">
        <f t="shared" ref="Q58" si="40">P58</f>
        <v>0.02</v>
      </c>
      <c r="R58" s="25">
        <v>20.25</v>
      </c>
      <c r="S58" s="25">
        <f t="shared" ref="S58" si="41">R58</f>
        <v>20.25</v>
      </c>
      <c r="T58" s="25">
        <v>1.37</v>
      </c>
      <c r="U58" s="25">
        <f t="shared" ref="U58" si="42">T58</f>
        <v>1.37</v>
      </c>
      <c r="V58" s="25">
        <v>60.95</v>
      </c>
      <c r="W58" s="25">
        <f t="shared" ref="W58" si="43">V58</f>
        <v>60.95</v>
      </c>
      <c r="X58" s="25">
        <v>16.34</v>
      </c>
      <c r="Y58" s="25">
        <f t="shared" ref="Y58" si="44">X58</f>
        <v>16.34</v>
      </c>
      <c r="Z58" s="25">
        <v>0.53</v>
      </c>
      <c r="AA58" s="25">
        <f t="shared" ref="AA58" si="45">Z58</f>
        <v>0.53</v>
      </c>
      <c r="AB58" s="25">
        <v>40.58</v>
      </c>
      <c r="AC58" s="25">
        <f t="shared" ref="AC58" si="46">AB58</f>
        <v>40.58</v>
      </c>
      <c r="AD58" s="23">
        <v>520</v>
      </c>
    </row>
    <row r="59" spans="1:30" s="24" customFormat="1" ht="57" customHeight="1" x14ac:dyDescent="0.65">
      <c r="A59" s="20" t="s">
        <v>63</v>
      </c>
      <c r="B59" s="21">
        <v>200</v>
      </c>
      <c r="C59" s="21">
        <v>200</v>
      </c>
      <c r="D59" s="22">
        <v>0.6</v>
      </c>
      <c r="E59" s="22">
        <v>0.6</v>
      </c>
      <c r="F59" s="22">
        <v>0</v>
      </c>
      <c r="G59" s="22">
        <v>0</v>
      </c>
      <c r="H59" s="22">
        <v>31.4</v>
      </c>
      <c r="I59" s="22">
        <v>31.4</v>
      </c>
      <c r="J59" s="22">
        <v>124</v>
      </c>
      <c r="K59" s="22">
        <v>124</v>
      </c>
      <c r="L59" s="22">
        <v>20</v>
      </c>
      <c r="M59" s="25">
        <v>20</v>
      </c>
      <c r="N59" s="25">
        <v>0.08</v>
      </c>
      <c r="O59" s="25">
        <v>0.08</v>
      </c>
      <c r="P59" s="25">
        <v>0</v>
      </c>
      <c r="Q59" s="25">
        <v>0</v>
      </c>
      <c r="R59" s="25">
        <v>0</v>
      </c>
      <c r="S59" s="25">
        <v>0</v>
      </c>
      <c r="T59" s="25">
        <v>16</v>
      </c>
      <c r="U59" s="25">
        <v>16</v>
      </c>
      <c r="V59" s="25">
        <v>56</v>
      </c>
      <c r="W59" s="25">
        <v>56</v>
      </c>
      <c r="X59" s="25">
        <v>84</v>
      </c>
      <c r="Y59" s="25">
        <v>84</v>
      </c>
      <c r="Z59" s="25">
        <v>1.2</v>
      </c>
      <c r="AA59" s="25">
        <v>1.2</v>
      </c>
      <c r="AB59" s="25">
        <v>0</v>
      </c>
      <c r="AC59" s="25">
        <v>0</v>
      </c>
      <c r="AD59" s="29">
        <v>639</v>
      </c>
    </row>
    <row r="60" spans="1:30" s="24" customFormat="1" ht="57" customHeight="1" x14ac:dyDescent="0.65">
      <c r="A60" s="20" t="s">
        <v>42</v>
      </c>
      <c r="B60" s="21">
        <v>32.5</v>
      </c>
      <c r="C60" s="21">
        <v>32.5</v>
      </c>
      <c r="D60" s="22">
        <v>2.5024999999999999</v>
      </c>
      <c r="E60" s="22">
        <v>2.5024999999999999</v>
      </c>
      <c r="F60" s="22">
        <v>0.45500000000000002</v>
      </c>
      <c r="G60" s="22">
        <v>0.45500000000000002</v>
      </c>
      <c r="H60" s="22">
        <v>12.2525</v>
      </c>
      <c r="I60" s="22">
        <v>12.2525</v>
      </c>
      <c r="J60" s="22">
        <v>13.22</v>
      </c>
      <c r="K60" s="22">
        <v>13.22</v>
      </c>
      <c r="L60" s="22">
        <v>0</v>
      </c>
      <c r="M60" s="25">
        <v>0</v>
      </c>
      <c r="N60" s="25">
        <v>0.03</v>
      </c>
      <c r="O60" s="25">
        <v>0.03</v>
      </c>
      <c r="P60" s="25">
        <v>0</v>
      </c>
      <c r="Q60" s="25">
        <v>0</v>
      </c>
      <c r="R60" s="25">
        <v>0</v>
      </c>
      <c r="S60" s="25">
        <v>0</v>
      </c>
      <c r="T60" s="25">
        <v>11.62</v>
      </c>
      <c r="U60" s="25">
        <v>11.62</v>
      </c>
      <c r="V60" s="25">
        <v>22.86</v>
      </c>
      <c r="W60" s="25">
        <v>22.86</v>
      </c>
      <c r="X60" s="25">
        <v>20.420000000000002</v>
      </c>
      <c r="Y60" s="25">
        <v>20.420000000000002</v>
      </c>
      <c r="Z60" s="25">
        <v>1.58</v>
      </c>
      <c r="AA60" s="25">
        <v>1.58</v>
      </c>
      <c r="AB60" s="25">
        <v>0</v>
      </c>
      <c r="AC60" s="25">
        <v>0</v>
      </c>
      <c r="AD60" s="23" t="s">
        <v>35</v>
      </c>
    </row>
    <row r="61" spans="1:30" s="24" customFormat="1" ht="57" customHeight="1" x14ac:dyDescent="0.65">
      <c r="A61" s="26" t="s">
        <v>36</v>
      </c>
      <c r="B61" s="21">
        <f>25+206+90+150+215+32.5</f>
        <v>718.5</v>
      </c>
      <c r="C61" s="21">
        <f>718.5+50</f>
        <v>768.5</v>
      </c>
      <c r="D61" s="22">
        <f t="shared" ref="D61:AC61" si="47">SUM(D55:D60)</f>
        <v>21.272500000000004</v>
      </c>
      <c r="E61" s="22">
        <f t="shared" si="47"/>
        <v>22.392500000000002</v>
      </c>
      <c r="F61" s="22">
        <f t="shared" si="47"/>
        <v>24.835000000000001</v>
      </c>
      <c r="G61" s="22">
        <f t="shared" si="47"/>
        <v>26.174999999999997</v>
      </c>
      <c r="H61" s="22">
        <f t="shared" si="47"/>
        <v>88.352499999999992</v>
      </c>
      <c r="I61" s="22">
        <f t="shared" si="47"/>
        <v>91.3125</v>
      </c>
      <c r="J61" s="22">
        <f t="shared" si="47"/>
        <v>621.36</v>
      </c>
      <c r="K61" s="22">
        <f t="shared" si="47"/>
        <v>686.76</v>
      </c>
      <c r="L61" s="22">
        <f t="shared" si="47"/>
        <v>26.61</v>
      </c>
      <c r="M61" s="25">
        <f t="shared" si="47"/>
        <v>26.61</v>
      </c>
      <c r="N61" s="25">
        <f t="shared" si="47"/>
        <v>8.2999999999999972</v>
      </c>
      <c r="O61" s="25">
        <f t="shared" si="47"/>
        <v>8.2999999999999972</v>
      </c>
      <c r="P61" s="25">
        <f t="shared" si="47"/>
        <v>4.8999999999999995</v>
      </c>
      <c r="Q61" s="25">
        <f t="shared" si="47"/>
        <v>4.8999999999999995</v>
      </c>
      <c r="R61" s="25">
        <f t="shared" si="47"/>
        <v>27.39</v>
      </c>
      <c r="S61" s="25">
        <f t="shared" si="47"/>
        <v>27.39</v>
      </c>
      <c r="T61" s="25">
        <f t="shared" si="47"/>
        <v>49.99</v>
      </c>
      <c r="U61" s="25">
        <f t="shared" si="47"/>
        <v>49.99</v>
      </c>
      <c r="V61" s="25">
        <f t="shared" si="47"/>
        <v>247.44</v>
      </c>
      <c r="W61" s="25">
        <f t="shared" si="47"/>
        <v>247.44</v>
      </c>
      <c r="X61" s="25">
        <f t="shared" si="47"/>
        <v>160.23000000000002</v>
      </c>
      <c r="Y61" s="25">
        <f t="shared" si="47"/>
        <v>160.23000000000002</v>
      </c>
      <c r="Z61" s="25">
        <f t="shared" si="47"/>
        <v>5.3100000000000005</v>
      </c>
      <c r="AA61" s="25">
        <f t="shared" si="47"/>
        <v>5.3100000000000005</v>
      </c>
      <c r="AB61" s="25">
        <f t="shared" si="47"/>
        <v>923.58</v>
      </c>
      <c r="AC61" s="25">
        <f t="shared" si="47"/>
        <v>425.58</v>
      </c>
      <c r="AD61" s="27"/>
    </row>
    <row r="62" spans="1:30" s="24" customFormat="1" x14ac:dyDescent="0.65">
      <c r="A62" s="26" t="s">
        <v>43</v>
      </c>
      <c r="B62" s="22">
        <f>718.5+388</f>
        <v>1106.5</v>
      </c>
      <c r="C62" s="22">
        <f>768.5+388</f>
        <v>1156.5</v>
      </c>
      <c r="D62" s="22">
        <f t="shared" ref="D62:AC62" si="48">D61+D49</f>
        <v>26.542500000000004</v>
      </c>
      <c r="E62" s="22">
        <f t="shared" si="48"/>
        <v>27.662500000000001</v>
      </c>
      <c r="F62" s="22">
        <f t="shared" si="48"/>
        <v>31.715000000000003</v>
      </c>
      <c r="G62" s="22">
        <f t="shared" si="48"/>
        <v>33.055</v>
      </c>
      <c r="H62" s="22">
        <f t="shared" si="48"/>
        <v>136.16249999999999</v>
      </c>
      <c r="I62" s="22">
        <f t="shared" si="48"/>
        <v>139.1225</v>
      </c>
      <c r="J62" s="22">
        <f t="shared" si="48"/>
        <v>898.81000000000006</v>
      </c>
      <c r="K62" s="22">
        <f t="shared" si="48"/>
        <v>964.21</v>
      </c>
      <c r="L62" s="22">
        <f t="shared" si="48"/>
        <v>26.63</v>
      </c>
      <c r="M62" s="25">
        <f t="shared" si="48"/>
        <v>26.63</v>
      </c>
      <c r="N62" s="25">
        <f t="shared" si="48"/>
        <v>8.4299999999999979</v>
      </c>
      <c r="O62" s="25">
        <f t="shared" si="48"/>
        <v>8.4299999999999979</v>
      </c>
      <c r="P62" s="25">
        <f t="shared" si="48"/>
        <v>4.93</v>
      </c>
      <c r="Q62" s="25">
        <f t="shared" si="48"/>
        <v>4.93</v>
      </c>
      <c r="R62" s="25">
        <f t="shared" si="48"/>
        <v>47.39</v>
      </c>
      <c r="S62" s="25">
        <f t="shared" si="48"/>
        <v>47.39</v>
      </c>
      <c r="T62" s="25">
        <f t="shared" si="48"/>
        <v>76.12</v>
      </c>
      <c r="U62" s="25">
        <f t="shared" si="48"/>
        <v>76.12</v>
      </c>
      <c r="V62" s="25">
        <f t="shared" si="48"/>
        <v>363.68</v>
      </c>
      <c r="W62" s="25">
        <f t="shared" si="48"/>
        <v>363.68</v>
      </c>
      <c r="X62" s="25">
        <f t="shared" si="48"/>
        <v>213.65000000000003</v>
      </c>
      <c r="Y62" s="25">
        <f t="shared" si="48"/>
        <v>213.65000000000003</v>
      </c>
      <c r="Z62" s="25">
        <f t="shared" si="48"/>
        <v>7.48</v>
      </c>
      <c r="AA62" s="25">
        <f t="shared" si="48"/>
        <v>7.48</v>
      </c>
      <c r="AB62" s="25">
        <f t="shared" si="48"/>
        <v>1008.7900000000001</v>
      </c>
      <c r="AC62" s="25">
        <f t="shared" si="48"/>
        <v>510.78999999999996</v>
      </c>
      <c r="AD62" s="27"/>
    </row>
    <row r="63" spans="1:30" s="10" customFormat="1" ht="40.5" x14ac:dyDescent="0.6">
      <c r="A63" s="13"/>
      <c r="B63" s="48"/>
      <c r="C63" s="48"/>
      <c r="D63" s="52"/>
      <c r="E63" s="52"/>
      <c r="F63" s="52"/>
      <c r="G63" s="52"/>
      <c r="H63" s="52"/>
      <c r="I63" s="52"/>
      <c r="J63" s="52"/>
      <c r="K63" s="52"/>
      <c r="L63" s="52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14"/>
    </row>
    <row r="64" spans="1:30" s="10" customFormat="1" ht="40.5" x14ac:dyDescent="0.6">
      <c r="A64" s="13"/>
      <c r="B64" s="48"/>
      <c r="C64" s="48"/>
      <c r="D64" s="52"/>
      <c r="E64" s="52"/>
      <c r="F64" s="52"/>
      <c r="G64" s="52"/>
      <c r="H64" s="52"/>
      <c r="I64" s="52"/>
      <c r="J64" s="52"/>
      <c r="K64" s="52"/>
      <c r="L64" s="52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14"/>
    </row>
    <row r="65" spans="1:30" s="10" customFormat="1" ht="40.5" x14ac:dyDescent="0.6">
      <c r="A65" s="11" t="s">
        <v>47</v>
      </c>
      <c r="B65" s="48"/>
      <c r="C65" s="48"/>
      <c r="D65" s="52"/>
      <c r="E65" s="52"/>
      <c r="F65" s="52"/>
      <c r="G65" s="52"/>
      <c r="H65" s="52"/>
      <c r="I65" s="52"/>
      <c r="J65" s="52"/>
      <c r="K65" s="52"/>
      <c r="L65" s="52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14"/>
    </row>
    <row r="66" spans="1:30" s="10" customFormat="1" ht="40.5" x14ac:dyDescent="0.6">
      <c r="A66" s="11" t="s">
        <v>11</v>
      </c>
      <c r="B66" s="64"/>
      <c r="C66" s="64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12"/>
    </row>
    <row r="67" spans="1:30" s="10" customFormat="1" ht="39.75" x14ac:dyDescent="0.6">
      <c r="A67" s="74" t="s">
        <v>12</v>
      </c>
      <c r="B67" s="71" t="s">
        <v>13</v>
      </c>
      <c r="C67" s="71"/>
      <c r="D67" s="72" t="s">
        <v>14</v>
      </c>
      <c r="E67" s="72"/>
      <c r="F67" s="72" t="s">
        <v>15</v>
      </c>
      <c r="G67" s="72"/>
      <c r="H67" s="72" t="s">
        <v>16</v>
      </c>
      <c r="I67" s="72"/>
      <c r="J67" s="72" t="s">
        <v>17</v>
      </c>
      <c r="K67" s="72"/>
      <c r="L67" s="69" t="s">
        <v>18</v>
      </c>
      <c r="M67" s="69"/>
      <c r="N67" s="69"/>
      <c r="O67" s="69"/>
      <c r="P67" s="69"/>
      <c r="Q67" s="69"/>
      <c r="R67" s="69"/>
      <c r="S67" s="69"/>
      <c r="T67" s="69" t="s">
        <v>19</v>
      </c>
      <c r="U67" s="69"/>
      <c r="V67" s="69"/>
      <c r="W67" s="69"/>
      <c r="X67" s="69"/>
      <c r="Y67" s="69"/>
      <c r="Z67" s="69"/>
      <c r="AA67" s="69"/>
      <c r="AB67" s="69"/>
      <c r="AC67" s="69"/>
      <c r="AD67" s="70" t="s">
        <v>20</v>
      </c>
    </row>
    <row r="68" spans="1:30" s="10" customFormat="1" ht="39.75" x14ac:dyDescent="0.6">
      <c r="A68" s="74"/>
      <c r="B68" s="71" t="s">
        <v>21</v>
      </c>
      <c r="C68" s="71" t="s">
        <v>22</v>
      </c>
      <c r="D68" s="72" t="s">
        <v>21</v>
      </c>
      <c r="E68" s="72" t="s">
        <v>22</v>
      </c>
      <c r="F68" s="72" t="s">
        <v>21</v>
      </c>
      <c r="G68" s="72" t="s">
        <v>22</v>
      </c>
      <c r="H68" s="72" t="s">
        <v>21</v>
      </c>
      <c r="I68" s="72" t="s">
        <v>22</v>
      </c>
      <c r="J68" s="72" t="s">
        <v>21</v>
      </c>
      <c r="K68" s="72" t="s">
        <v>22</v>
      </c>
      <c r="L68" s="69" t="s">
        <v>23</v>
      </c>
      <c r="M68" s="69"/>
      <c r="N68" s="69" t="s">
        <v>24</v>
      </c>
      <c r="O68" s="69"/>
      <c r="P68" s="73" t="s">
        <v>25</v>
      </c>
      <c r="Q68" s="73"/>
      <c r="R68" s="73" t="s">
        <v>26</v>
      </c>
      <c r="S68" s="73"/>
      <c r="T68" s="73" t="s">
        <v>27</v>
      </c>
      <c r="U68" s="73"/>
      <c r="V68" s="73" t="s">
        <v>28</v>
      </c>
      <c r="W68" s="73"/>
      <c r="X68" s="73" t="s">
        <v>29</v>
      </c>
      <c r="Y68" s="73"/>
      <c r="Z68" s="73" t="s">
        <v>30</v>
      </c>
      <c r="AA68" s="73"/>
      <c r="AB68" s="73" t="s">
        <v>31</v>
      </c>
      <c r="AC68" s="73"/>
      <c r="AD68" s="70"/>
    </row>
    <row r="69" spans="1:30" s="10" customFormat="1" ht="159" x14ac:dyDescent="0.6">
      <c r="A69" s="74"/>
      <c r="B69" s="71"/>
      <c r="C69" s="71"/>
      <c r="D69" s="72"/>
      <c r="E69" s="72"/>
      <c r="F69" s="72"/>
      <c r="G69" s="72"/>
      <c r="H69" s="72"/>
      <c r="I69" s="72"/>
      <c r="J69" s="72"/>
      <c r="K69" s="72"/>
      <c r="L69" s="34" t="s">
        <v>21</v>
      </c>
      <c r="M69" s="42" t="s">
        <v>22</v>
      </c>
      <c r="N69" s="42" t="s">
        <v>21</v>
      </c>
      <c r="O69" s="42" t="s">
        <v>22</v>
      </c>
      <c r="P69" s="42" t="s">
        <v>21</v>
      </c>
      <c r="Q69" s="42" t="s">
        <v>22</v>
      </c>
      <c r="R69" s="42" t="s">
        <v>21</v>
      </c>
      <c r="S69" s="42" t="s">
        <v>22</v>
      </c>
      <c r="T69" s="42" t="s">
        <v>21</v>
      </c>
      <c r="U69" s="42" t="s">
        <v>22</v>
      </c>
      <c r="V69" s="42" t="s">
        <v>21</v>
      </c>
      <c r="W69" s="42" t="s">
        <v>22</v>
      </c>
      <c r="X69" s="42" t="s">
        <v>21</v>
      </c>
      <c r="Y69" s="42" t="s">
        <v>22</v>
      </c>
      <c r="Z69" s="42" t="s">
        <v>21</v>
      </c>
      <c r="AA69" s="42" t="s">
        <v>22</v>
      </c>
      <c r="AB69" s="42" t="s">
        <v>21</v>
      </c>
      <c r="AC69" s="42" t="s">
        <v>22</v>
      </c>
      <c r="AD69" s="70"/>
    </row>
    <row r="70" spans="1:30" s="24" customFormat="1" ht="121.5" x14ac:dyDescent="0.65">
      <c r="A70" s="20" t="s">
        <v>77</v>
      </c>
      <c r="B70" s="21" t="s">
        <v>33</v>
      </c>
      <c r="C70" s="21" t="str">
        <f>B70</f>
        <v>150/5</v>
      </c>
      <c r="D70" s="22">
        <v>4.2</v>
      </c>
      <c r="E70" s="22">
        <v>4.2</v>
      </c>
      <c r="F70" s="22">
        <v>7.8</v>
      </c>
      <c r="G70" s="22">
        <v>7.8</v>
      </c>
      <c r="H70" s="22">
        <v>20.36</v>
      </c>
      <c r="I70" s="22">
        <v>20.36</v>
      </c>
      <c r="J70" s="22">
        <v>172.5</v>
      </c>
      <c r="K70" s="22">
        <v>172.5</v>
      </c>
      <c r="L70" s="22">
        <v>0</v>
      </c>
      <c r="M70" s="25">
        <f>L70</f>
        <v>0</v>
      </c>
      <c r="N70" s="25">
        <v>0.03</v>
      </c>
      <c r="O70" s="25">
        <f>N70</f>
        <v>0.03</v>
      </c>
      <c r="P70" s="25">
        <v>0.02</v>
      </c>
      <c r="Q70" s="25">
        <f>P70</f>
        <v>0.02</v>
      </c>
      <c r="R70" s="25">
        <v>20</v>
      </c>
      <c r="S70" s="25">
        <f>R70</f>
        <v>20</v>
      </c>
      <c r="T70" s="25">
        <v>8.4</v>
      </c>
      <c r="U70" s="25">
        <f>T70</f>
        <v>8.4</v>
      </c>
      <c r="V70" s="25">
        <v>29.4</v>
      </c>
      <c r="W70" s="25">
        <f>V70</f>
        <v>29.4</v>
      </c>
      <c r="X70" s="25">
        <v>5.9</v>
      </c>
      <c r="Y70" s="25">
        <f>X70</f>
        <v>5.9</v>
      </c>
      <c r="Z70" s="25">
        <v>0.34</v>
      </c>
      <c r="AA70" s="25">
        <f>Z70</f>
        <v>0.34</v>
      </c>
      <c r="AB70" s="25">
        <v>43.9</v>
      </c>
      <c r="AC70" s="25">
        <f>AB70</f>
        <v>43.9</v>
      </c>
      <c r="AD70" s="23">
        <v>302</v>
      </c>
    </row>
    <row r="71" spans="1:30" s="24" customFormat="1" ht="78.75" customHeight="1" x14ac:dyDescent="0.65">
      <c r="A71" s="20" t="s">
        <v>34</v>
      </c>
      <c r="B71" s="21">
        <v>18</v>
      </c>
      <c r="C71" s="21">
        <v>18</v>
      </c>
      <c r="D71" s="22">
        <v>1.35</v>
      </c>
      <c r="E71" s="22">
        <v>1.35</v>
      </c>
      <c r="F71" s="22">
        <v>0.52</v>
      </c>
      <c r="G71" s="22">
        <v>0.52</v>
      </c>
      <c r="H71" s="22">
        <v>9.25</v>
      </c>
      <c r="I71" s="22">
        <v>9.25</v>
      </c>
      <c r="J71" s="22">
        <v>47.4</v>
      </c>
      <c r="K71" s="22">
        <v>47.4</v>
      </c>
      <c r="L71" s="22">
        <v>0</v>
      </c>
      <c r="M71" s="25">
        <f t="shared" ref="M71" si="49">L71</f>
        <v>0</v>
      </c>
      <c r="N71" s="25">
        <v>0.02</v>
      </c>
      <c r="O71" s="25">
        <f t="shared" ref="O71" si="50">N71</f>
        <v>0.02</v>
      </c>
      <c r="P71" s="25">
        <v>0</v>
      </c>
      <c r="Q71" s="25">
        <f t="shared" ref="Q71" si="51">P71</f>
        <v>0</v>
      </c>
      <c r="R71" s="25">
        <v>0</v>
      </c>
      <c r="S71" s="25">
        <f t="shared" ref="S71" si="52">R71</f>
        <v>0</v>
      </c>
      <c r="T71" s="25">
        <v>5.94</v>
      </c>
      <c r="U71" s="25">
        <f t="shared" ref="U71" si="53">T71</f>
        <v>5.94</v>
      </c>
      <c r="V71" s="25">
        <v>5.94</v>
      </c>
      <c r="W71" s="25">
        <f t="shared" ref="W71" si="54">V71</f>
        <v>5.94</v>
      </c>
      <c r="X71" s="25">
        <v>10.44</v>
      </c>
      <c r="Y71" s="25">
        <f t="shared" ref="Y71" si="55">X71</f>
        <v>10.44</v>
      </c>
      <c r="Z71" s="25">
        <v>0.8</v>
      </c>
      <c r="AA71" s="25">
        <f t="shared" ref="AA71" si="56">Z71</f>
        <v>0.8</v>
      </c>
      <c r="AB71" s="25">
        <v>0</v>
      </c>
      <c r="AC71" s="25">
        <f t="shared" ref="AC71" si="57">AB71</f>
        <v>0</v>
      </c>
      <c r="AD71" s="23" t="s">
        <v>35</v>
      </c>
    </row>
    <row r="72" spans="1:30" s="24" customFormat="1" x14ac:dyDescent="0.65">
      <c r="A72" s="20" t="s">
        <v>53</v>
      </c>
      <c r="B72" s="21" t="s">
        <v>73</v>
      </c>
      <c r="C72" s="21" t="s">
        <v>73</v>
      </c>
      <c r="D72" s="22">
        <v>0.2</v>
      </c>
      <c r="E72" s="22">
        <v>0.2</v>
      </c>
      <c r="F72" s="22">
        <v>0</v>
      </c>
      <c r="G72" s="22">
        <v>0</v>
      </c>
      <c r="H72" s="22">
        <v>15</v>
      </c>
      <c r="I72" s="22">
        <v>15</v>
      </c>
      <c r="J72" s="22">
        <v>58</v>
      </c>
      <c r="K72" s="22">
        <v>58</v>
      </c>
      <c r="L72" s="22">
        <v>0.02</v>
      </c>
      <c r="M72" s="25">
        <v>0.02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1.29</v>
      </c>
      <c r="U72" s="25">
        <v>1.29</v>
      </c>
      <c r="V72" s="25">
        <v>1.6</v>
      </c>
      <c r="W72" s="25">
        <v>1.6</v>
      </c>
      <c r="X72" s="25">
        <v>0.88</v>
      </c>
      <c r="Y72" s="25">
        <v>0.88</v>
      </c>
      <c r="Z72" s="25">
        <v>0.21</v>
      </c>
      <c r="AA72" s="25">
        <v>0.21</v>
      </c>
      <c r="AB72" s="25">
        <v>8.7100000000000009</v>
      </c>
      <c r="AC72" s="25">
        <v>8.7100000000000009</v>
      </c>
      <c r="AD72" s="23">
        <v>685</v>
      </c>
    </row>
    <row r="73" spans="1:30" s="24" customFormat="1" x14ac:dyDescent="0.65">
      <c r="A73" s="26" t="s">
        <v>36</v>
      </c>
      <c r="B73" s="21">
        <v>388</v>
      </c>
      <c r="C73" s="21">
        <v>388</v>
      </c>
      <c r="D73" s="22">
        <f>SUM(D70:D72)</f>
        <v>5.7500000000000009</v>
      </c>
      <c r="E73" s="22">
        <f t="shared" ref="E73:AC73" si="58">SUM(E70:E72)</f>
        <v>5.7500000000000009</v>
      </c>
      <c r="F73" s="22">
        <f t="shared" si="58"/>
        <v>8.32</v>
      </c>
      <c r="G73" s="22">
        <f t="shared" si="58"/>
        <v>8.32</v>
      </c>
      <c r="H73" s="22">
        <f t="shared" si="58"/>
        <v>44.61</v>
      </c>
      <c r="I73" s="22">
        <f t="shared" si="58"/>
        <v>44.61</v>
      </c>
      <c r="J73" s="22">
        <f t="shared" si="58"/>
        <v>277.89999999999998</v>
      </c>
      <c r="K73" s="22">
        <f t="shared" si="58"/>
        <v>277.89999999999998</v>
      </c>
      <c r="L73" s="22">
        <f t="shared" si="58"/>
        <v>0.02</v>
      </c>
      <c r="M73" s="25">
        <f t="shared" si="58"/>
        <v>0.02</v>
      </c>
      <c r="N73" s="25">
        <f t="shared" si="58"/>
        <v>0.05</v>
      </c>
      <c r="O73" s="25">
        <f t="shared" si="58"/>
        <v>0.05</v>
      </c>
      <c r="P73" s="25">
        <f t="shared" si="58"/>
        <v>0.02</v>
      </c>
      <c r="Q73" s="25">
        <f t="shared" si="58"/>
        <v>0.02</v>
      </c>
      <c r="R73" s="25">
        <f t="shared" si="58"/>
        <v>20</v>
      </c>
      <c r="S73" s="25">
        <f t="shared" si="58"/>
        <v>20</v>
      </c>
      <c r="T73" s="25">
        <f t="shared" si="58"/>
        <v>15.629999999999999</v>
      </c>
      <c r="U73" s="25">
        <f t="shared" si="58"/>
        <v>15.629999999999999</v>
      </c>
      <c r="V73" s="25">
        <f t="shared" si="58"/>
        <v>36.94</v>
      </c>
      <c r="W73" s="25">
        <f t="shared" si="58"/>
        <v>36.94</v>
      </c>
      <c r="X73" s="25">
        <f t="shared" si="58"/>
        <v>17.22</v>
      </c>
      <c r="Y73" s="25">
        <f t="shared" si="58"/>
        <v>17.22</v>
      </c>
      <c r="Z73" s="25">
        <f t="shared" si="58"/>
        <v>1.35</v>
      </c>
      <c r="AA73" s="25">
        <f t="shared" si="58"/>
        <v>1.35</v>
      </c>
      <c r="AB73" s="25">
        <f t="shared" si="58"/>
        <v>52.61</v>
      </c>
      <c r="AC73" s="25">
        <f t="shared" si="58"/>
        <v>52.61</v>
      </c>
      <c r="AD73" s="27"/>
    </row>
    <row r="74" spans="1:30" s="10" customFormat="1" ht="40.5" x14ac:dyDescent="0.6">
      <c r="A74" s="13"/>
      <c r="B74" s="48"/>
      <c r="C74" s="48"/>
      <c r="D74" s="52"/>
      <c r="E74" s="52"/>
      <c r="F74" s="52"/>
      <c r="G74" s="52"/>
      <c r="H74" s="52"/>
      <c r="I74" s="52"/>
      <c r="J74" s="52"/>
      <c r="K74" s="52"/>
      <c r="L74" s="52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15"/>
    </row>
    <row r="75" spans="1:30" s="10" customFormat="1" ht="40.5" x14ac:dyDescent="0.6">
      <c r="A75" s="11" t="s">
        <v>49</v>
      </c>
      <c r="B75" s="64"/>
      <c r="C75" s="64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9"/>
    </row>
    <row r="76" spans="1:30" s="10" customFormat="1" ht="39.75" x14ac:dyDescent="0.6">
      <c r="A76" s="74" t="s">
        <v>12</v>
      </c>
      <c r="B76" s="71" t="s">
        <v>13</v>
      </c>
      <c r="C76" s="71"/>
      <c r="D76" s="72" t="s">
        <v>14</v>
      </c>
      <c r="E76" s="72"/>
      <c r="F76" s="72" t="s">
        <v>15</v>
      </c>
      <c r="G76" s="72"/>
      <c r="H76" s="72" t="s">
        <v>16</v>
      </c>
      <c r="I76" s="72"/>
      <c r="J76" s="72" t="s">
        <v>17</v>
      </c>
      <c r="K76" s="72"/>
      <c r="L76" s="69" t="s">
        <v>18</v>
      </c>
      <c r="M76" s="69"/>
      <c r="N76" s="69"/>
      <c r="O76" s="69"/>
      <c r="P76" s="69"/>
      <c r="Q76" s="69"/>
      <c r="R76" s="69"/>
      <c r="S76" s="69"/>
      <c r="T76" s="69" t="s">
        <v>19</v>
      </c>
      <c r="U76" s="69"/>
      <c r="V76" s="69"/>
      <c r="W76" s="69"/>
      <c r="X76" s="69"/>
      <c r="Y76" s="69"/>
      <c r="Z76" s="69"/>
      <c r="AA76" s="69"/>
      <c r="AB76" s="69"/>
      <c r="AC76" s="69"/>
      <c r="AD76" s="70" t="s">
        <v>20</v>
      </c>
    </row>
    <row r="77" spans="1:30" s="10" customFormat="1" ht="39.75" x14ac:dyDescent="0.6">
      <c r="A77" s="74"/>
      <c r="B77" s="71" t="s">
        <v>21</v>
      </c>
      <c r="C77" s="71" t="s">
        <v>22</v>
      </c>
      <c r="D77" s="72" t="s">
        <v>21</v>
      </c>
      <c r="E77" s="72" t="s">
        <v>22</v>
      </c>
      <c r="F77" s="72" t="s">
        <v>21</v>
      </c>
      <c r="G77" s="72" t="s">
        <v>22</v>
      </c>
      <c r="H77" s="72" t="s">
        <v>21</v>
      </c>
      <c r="I77" s="72" t="s">
        <v>22</v>
      </c>
      <c r="J77" s="72" t="s">
        <v>21</v>
      </c>
      <c r="K77" s="72" t="s">
        <v>22</v>
      </c>
      <c r="L77" s="69" t="s">
        <v>23</v>
      </c>
      <c r="M77" s="69"/>
      <c r="N77" s="69" t="s">
        <v>24</v>
      </c>
      <c r="O77" s="69"/>
      <c r="P77" s="73" t="s">
        <v>25</v>
      </c>
      <c r="Q77" s="73"/>
      <c r="R77" s="73" t="s">
        <v>26</v>
      </c>
      <c r="S77" s="73"/>
      <c r="T77" s="73" t="s">
        <v>27</v>
      </c>
      <c r="U77" s="73"/>
      <c r="V77" s="73" t="s">
        <v>28</v>
      </c>
      <c r="W77" s="73"/>
      <c r="X77" s="73" t="s">
        <v>29</v>
      </c>
      <c r="Y77" s="73"/>
      <c r="Z77" s="73" t="s">
        <v>30</v>
      </c>
      <c r="AA77" s="73"/>
      <c r="AB77" s="73" t="s">
        <v>31</v>
      </c>
      <c r="AC77" s="73"/>
      <c r="AD77" s="70"/>
    </row>
    <row r="78" spans="1:30" s="2" customFormat="1" ht="127.5" customHeight="1" x14ac:dyDescent="0.55000000000000004">
      <c r="A78" s="74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54" t="s">
        <v>21</v>
      </c>
      <c r="M78" s="55" t="s">
        <v>22</v>
      </c>
      <c r="N78" s="55" t="s">
        <v>21</v>
      </c>
      <c r="O78" s="55" t="s">
        <v>22</v>
      </c>
      <c r="P78" s="55" t="s">
        <v>21</v>
      </c>
      <c r="Q78" s="55" t="s">
        <v>22</v>
      </c>
      <c r="R78" s="55" t="s">
        <v>21</v>
      </c>
      <c r="S78" s="55" t="s">
        <v>22</v>
      </c>
      <c r="T78" s="55" t="s">
        <v>21</v>
      </c>
      <c r="U78" s="55" t="s">
        <v>22</v>
      </c>
      <c r="V78" s="55" t="s">
        <v>21</v>
      </c>
      <c r="W78" s="55" t="s">
        <v>22</v>
      </c>
      <c r="X78" s="55" t="s">
        <v>21</v>
      </c>
      <c r="Y78" s="55" t="s">
        <v>22</v>
      </c>
      <c r="Z78" s="55" t="s">
        <v>21</v>
      </c>
      <c r="AA78" s="55" t="s">
        <v>22</v>
      </c>
      <c r="AB78" s="55" t="s">
        <v>21</v>
      </c>
      <c r="AC78" s="55" t="s">
        <v>22</v>
      </c>
      <c r="AD78" s="70"/>
    </row>
    <row r="79" spans="1:30" s="24" customFormat="1" ht="51.75" customHeight="1" x14ac:dyDescent="0.65">
      <c r="A79" s="20" t="s">
        <v>82</v>
      </c>
      <c r="B79" s="23">
        <v>25</v>
      </c>
      <c r="C79" s="23">
        <v>25</v>
      </c>
      <c r="D79" s="25">
        <v>0.7</v>
      </c>
      <c r="E79" s="25">
        <v>0.70000000000000007</v>
      </c>
      <c r="F79" s="25">
        <v>5.05</v>
      </c>
      <c r="G79" s="25">
        <v>5.05</v>
      </c>
      <c r="H79" s="25">
        <v>3.4</v>
      </c>
      <c r="I79" s="25">
        <v>3.4</v>
      </c>
      <c r="J79" s="25">
        <f>57.3/2</f>
        <v>28.65</v>
      </c>
      <c r="K79" s="25">
        <v>28.65</v>
      </c>
      <c r="L79" s="30">
        <v>4.75</v>
      </c>
      <c r="M79" s="25">
        <f>L79</f>
        <v>4.75</v>
      </c>
      <c r="N79" s="25">
        <v>0.01</v>
      </c>
      <c r="O79" s="25">
        <f>N79</f>
        <v>0.01</v>
      </c>
      <c r="P79" s="25">
        <v>0.02</v>
      </c>
      <c r="Q79" s="25">
        <f>P79</f>
        <v>0.02</v>
      </c>
      <c r="R79" s="25">
        <v>0</v>
      </c>
      <c r="S79" s="25">
        <f>R79</f>
        <v>0</v>
      </c>
      <c r="T79" s="25">
        <v>17.579999999999998</v>
      </c>
      <c r="U79" s="25">
        <f>T79</f>
        <v>17.579999999999998</v>
      </c>
      <c r="V79" s="25">
        <v>20.49</v>
      </c>
      <c r="W79" s="25">
        <f>V79</f>
        <v>20.49</v>
      </c>
      <c r="X79" s="25">
        <v>10.45</v>
      </c>
      <c r="Y79" s="25">
        <f>X79</f>
        <v>10.45</v>
      </c>
      <c r="Z79" s="25">
        <v>0.67</v>
      </c>
      <c r="AA79" s="25">
        <f>Z79</f>
        <v>0.67</v>
      </c>
      <c r="AB79" s="25">
        <v>105.35</v>
      </c>
      <c r="AC79" s="25">
        <v>105.35</v>
      </c>
      <c r="AD79" s="23">
        <v>71</v>
      </c>
    </row>
    <row r="80" spans="1:30" s="24" customFormat="1" ht="87" customHeight="1" x14ac:dyDescent="0.65">
      <c r="A80" s="20" t="s">
        <v>67</v>
      </c>
      <c r="B80" s="21" t="s">
        <v>80</v>
      </c>
      <c r="C80" s="21" t="s">
        <v>81</v>
      </c>
      <c r="D80" s="22">
        <v>2.72</v>
      </c>
      <c r="E80" s="22">
        <v>3.4</v>
      </c>
      <c r="F80" s="22">
        <v>5.36</v>
      </c>
      <c r="G80" s="22">
        <v>6.7</v>
      </c>
      <c r="H80" s="22">
        <v>16.079999999999998</v>
      </c>
      <c r="I80" s="22">
        <v>20.100000000000001</v>
      </c>
      <c r="J80" s="22">
        <v>109.6</v>
      </c>
      <c r="K80" s="22">
        <v>137</v>
      </c>
      <c r="L80" s="22">
        <v>8.23</v>
      </c>
      <c r="M80" s="25">
        <f t="shared" ref="M80" si="59">L80</f>
        <v>8.23</v>
      </c>
      <c r="N80" s="25">
        <v>0.04</v>
      </c>
      <c r="O80" s="25">
        <f t="shared" ref="O80" si="60">N80</f>
        <v>0.04</v>
      </c>
      <c r="P80" s="25">
        <v>0.03</v>
      </c>
      <c r="Q80" s="25">
        <f t="shared" ref="Q80" si="61">P80</f>
        <v>0.03</v>
      </c>
      <c r="R80" s="25">
        <v>0</v>
      </c>
      <c r="S80" s="25">
        <f t="shared" ref="S80" si="62">R80</f>
        <v>0</v>
      </c>
      <c r="T80" s="25">
        <v>35.5</v>
      </c>
      <c r="U80" s="25">
        <f t="shared" ref="U80" si="63">T80</f>
        <v>35.5</v>
      </c>
      <c r="V80" s="25">
        <v>42.58</v>
      </c>
      <c r="W80" s="25">
        <f t="shared" ref="W80" si="64">V80</f>
        <v>42.58</v>
      </c>
      <c r="X80" s="25">
        <v>21</v>
      </c>
      <c r="Y80" s="25">
        <f t="shared" ref="Y80" si="65">X80</f>
        <v>21</v>
      </c>
      <c r="Z80" s="25">
        <v>0.95</v>
      </c>
      <c r="AA80" s="25">
        <f t="shared" ref="AA80" si="66">Z80</f>
        <v>0.95</v>
      </c>
      <c r="AB80" s="25">
        <v>305.32</v>
      </c>
      <c r="AC80" s="25">
        <f t="shared" ref="AC80" si="67">AB80</f>
        <v>305.32</v>
      </c>
      <c r="AD80" s="23">
        <v>110</v>
      </c>
    </row>
    <row r="81" spans="1:30" s="24" customFormat="1" ht="51.75" customHeight="1" x14ac:dyDescent="0.65">
      <c r="A81" s="20" t="s">
        <v>92</v>
      </c>
      <c r="B81" s="21">
        <v>200</v>
      </c>
      <c r="C81" s="21">
        <v>200</v>
      </c>
      <c r="D81" s="22">
        <v>16.2</v>
      </c>
      <c r="E81" s="22">
        <v>16.2</v>
      </c>
      <c r="F81" s="22">
        <v>15.8</v>
      </c>
      <c r="G81" s="22">
        <v>15.8</v>
      </c>
      <c r="H81" s="22">
        <v>36.200000000000003</v>
      </c>
      <c r="I81" s="22">
        <v>36.200000000000003</v>
      </c>
      <c r="J81" s="22">
        <v>358</v>
      </c>
      <c r="K81" s="22">
        <v>358</v>
      </c>
      <c r="L81" s="22">
        <v>0</v>
      </c>
      <c r="M81" s="22">
        <v>0</v>
      </c>
      <c r="N81" s="22">
        <v>5.333333333333333E-2</v>
      </c>
      <c r="O81" s="22">
        <v>5.333333333333333E-2</v>
      </c>
      <c r="P81" s="22">
        <v>0</v>
      </c>
      <c r="Q81" s="22">
        <v>0</v>
      </c>
      <c r="R81" s="22">
        <v>0</v>
      </c>
      <c r="S81" s="22">
        <v>0</v>
      </c>
      <c r="T81" s="22">
        <v>7.1111111111111116</v>
      </c>
      <c r="U81" s="22">
        <v>7.1111111111111116</v>
      </c>
      <c r="V81" s="22">
        <v>100.13333333333334</v>
      </c>
      <c r="W81" s="22">
        <v>100.13333333333334</v>
      </c>
      <c r="X81" s="22">
        <v>11.857777777777779</v>
      </c>
      <c r="Y81" s="22">
        <v>11.857777777777779</v>
      </c>
      <c r="Z81" s="22">
        <v>1.4666666666666668</v>
      </c>
      <c r="AA81" s="22">
        <v>1.4666666666666668</v>
      </c>
      <c r="AB81" s="22">
        <v>0</v>
      </c>
      <c r="AC81" s="22">
        <v>0</v>
      </c>
      <c r="AD81" s="23">
        <v>431</v>
      </c>
    </row>
    <row r="82" spans="1:30" s="24" customFormat="1" ht="51.75" customHeight="1" x14ac:dyDescent="0.65">
      <c r="A82" s="20" t="s">
        <v>53</v>
      </c>
      <c r="B82" s="21" t="s">
        <v>73</v>
      </c>
      <c r="C82" s="21" t="s">
        <v>73</v>
      </c>
      <c r="D82" s="22">
        <v>0.2</v>
      </c>
      <c r="E82" s="22">
        <v>0.2</v>
      </c>
      <c r="F82" s="22">
        <v>0</v>
      </c>
      <c r="G82" s="22">
        <v>0</v>
      </c>
      <c r="H82" s="22">
        <v>15</v>
      </c>
      <c r="I82" s="22">
        <v>15</v>
      </c>
      <c r="J82" s="22">
        <v>58</v>
      </c>
      <c r="K82" s="22">
        <v>58</v>
      </c>
      <c r="L82" s="22">
        <v>0.02</v>
      </c>
      <c r="M82" s="25">
        <v>0.02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1.29</v>
      </c>
      <c r="U82" s="25">
        <v>1.29</v>
      </c>
      <c r="V82" s="25">
        <v>1.6</v>
      </c>
      <c r="W82" s="25">
        <v>1.6</v>
      </c>
      <c r="X82" s="25">
        <v>0.88</v>
      </c>
      <c r="Y82" s="25">
        <v>0.88</v>
      </c>
      <c r="Z82" s="25">
        <v>0.21</v>
      </c>
      <c r="AA82" s="25">
        <v>0.21</v>
      </c>
      <c r="AB82" s="25">
        <v>8.7100000000000009</v>
      </c>
      <c r="AC82" s="25">
        <v>8.7100000000000009</v>
      </c>
      <c r="AD82" s="23">
        <v>685</v>
      </c>
    </row>
    <row r="83" spans="1:30" s="24" customFormat="1" ht="51.75" customHeight="1" x14ac:dyDescent="0.65">
      <c r="A83" s="20" t="s">
        <v>42</v>
      </c>
      <c r="B83" s="21">
        <v>32.5</v>
      </c>
      <c r="C83" s="21">
        <v>32.5</v>
      </c>
      <c r="D83" s="22">
        <v>2.5024999999999999</v>
      </c>
      <c r="E83" s="22">
        <v>2.5024999999999999</v>
      </c>
      <c r="F83" s="22">
        <v>0.45500000000000002</v>
      </c>
      <c r="G83" s="22">
        <v>0.45500000000000002</v>
      </c>
      <c r="H83" s="22">
        <v>12.2525</v>
      </c>
      <c r="I83" s="22">
        <v>12.2525</v>
      </c>
      <c r="J83" s="22">
        <v>13.22</v>
      </c>
      <c r="K83" s="22">
        <v>13.22</v>
      </c>
      <c r="L83" s="22">
        <v>0</v>
      </c>
      <c r="M83" s="25">
        <v>0</v>
      </c>
      <c r="N83" s="25">
        <v>0.03</v>
      </c>
      <c r="O83" s="25">
        <v>0.03</v>
      </c>
      <c r="P83" s="25">
        <v>0</v>
      </c>
      <c r="Q83" s="25">
        <v>0</v>
      </c>
      <c r="R83" s="25">
        <v>0</v>
      </c>
      <c r="S83" s="25">
        <v>0</v>
      </c>
      <c r="T83" s="25">
        <v>11.62</v>
      </c>
      <c r="U83" s="25">
        <v>11.62</v>
      </c>
      <c r="V83" s="25">
        <v>22.86</v>
      </c>
      <c r="W83" s="25">
        <v>22.86</v>
      </c>
      <c r="X83" s="25">
        <v>20.420000000000002</v>
      </c>
      <c r="Y83" s="25">
        <v>20.420000000000002</v>
      </c>
      <c r="Z83" s="25">
        <v>1.58</v>
      </c>
      <c r="AA83" s="25">
        <v>1.58</v>
      </c>
      <c r="AB83" s="25">
        <v>0</v>
      </c>
      <c r="AC83" s="25">
        <v>0</v>
      </c>
      <c r="AD83" s="23" t="s">
        <v>35</v>
      </c>
    </row>
    <row r="84" spans="1:30" s="24" customFormat="1" ht="51.75" customHeight="1" x14ac:dyDescent="0.65">
      <c r="A84" s="26" t="s">
        <v>36</v>
      </c>
      <c r="B84" s="21">
        <f>25+206+400+32.5</f>
        <v>663.5</v>
      </c>
      <c r="C84" s="21">
        <f>663.5+50</f>
        <v>713.5</v>
      </c>
      <c r="D84" s="22">
        <f t="shared" ref="D84:AC84" si="68">SUM(D79:D83)</f>
        <v>22.322499999999998</v>
      </c>
      <c r="E84" s="22">
        <f t="shared" si="68"/>
        <v>23.002499999999998</v>
      </c>
      <c r="F84" s="22">
        <f t="shared" si="68"/>
        <v>26.664999999999999</v>
      </c>
      <c r="G84" s="22">
        <f t="shared" si="68"/>
        <v>28.004999999999999</v>
      </c>
      <c r="H84" s="22">
        <f t="shared" si="68"/>
        <v>82.932500000000005</v>
      </c>
      <c r="I84" s="22">
        <f t="shared" si="68"/>
        <v>86.952500000000001</v>
      </c>
      <c r="J84" s="22">
        <f t="shared" si="68"/>
        <v>567.47</v>
      </c>
      <c r="K84" s="22">
        <f t="shared" si="68"/>
        <v>594.87</v>
      </c>
      <c r="L84" s="22">
        <f t="shared" si="68"/>
        <v>13</v>
      </c>
      <c r="M84" s="25">
        <f t="shared" si="68"/>
        <v>13</v>
      </c>
      <c r="N84" s="25">
        <f t="shared" si="68"/>
        <v>0.13333333333333333</v>
      </c>
      <c r="O84" s="25">
        <f t="shared" si="68"/>
        <v>0.13333333333333333</v>
      </c>
      <c r="P84" s="25">
        <f t="shared" si="68"/>
        <v>0.05</v>
      </c>
      <c r="Q84" s="25">
        <f t="shared" si="68"/>
        <v>0.05</v>
      </c>
      <c r="R84" s="25">
        <f t="shared" si="68"/>
        <v>0</v>
      </c>
      <c r="S84" s="25">
        <f t="shared" si="68"/>
        <v>0</v>
      </c>
      <c r="T84" s="25">
        <f t="shared" si="68"/>
        <v>73.101111111111109</v>
      </c>
      <c r="U84" s="25">
        <f t="shared" si="68"/>
        <v>73.101111111111109</v>
      </c>
      <c r="V84" s="25">
        <f t="shared" si="68"/>
        <v>187.6633333333333</v>
      </c>
      <c r="W84" s="25">
        <f t="shared" si="68"/>
        <v>187.6633333333333</v>
      </c>
      <c r="X84" s="25">
        <f t="shared" si="68"/>
        <v>64.607777777777784</v>
      </c>
      <c r="Y84" s="25">
        <f t="shared" si="68"/>
        <v>64.607777777777784</v>
      </c>
      <c r="Z84" s="25">
        <f t="shared" si="68"/>
        <v>4.8766666666666669</v>
      </c>
      <c r="AA84" s="25">
        <f t="shared" si="68"/>
        <v>4.8766666666666669</v>
      </c>
      <c r="AB84" s="25">
        <f t="shared" si="68"/>
        <v>419.37999999999994</v>
      </c>
      <c r="AC84" s="25">
        <f t="shared" si="68"/>
        <v>419.37999999999994</v>
      </c>
      <c r="AD84" s="27"/>
    </row>
    <row r="85" spans="1:30" s="24" customFormat="1" ht="51.75" customHeight="1" x14ac:dyDescent="0.65">
      <c r="A85" s="26" t="s">
        <v>43</v>
      </c>
      <c r="B85" s="22">
        <f>663.5+388</f>
        <v>1051.5</v>
      </c>
      <c r="C85" s="22">
        <f>713.5+388</f>
        <v>1101.5</v>
      </c>
      <c r="D85" s="22">
        <f t="shared" ref="D85:AC85" si="69">D84+D73</f>
        <v>28.072499999999998</v>
      </c>
      <c r="E85" s="22">
        <f t="shared" si="69"/>
        <v>28.752499999999998</v>
      </c>
      <c r="F85" s="22">
        <f t="shared" si="69"/>
        <v>34.984999999999999</v>
      </c>
      <c r="G85" s="22">
        <f t="shared" si="69"/>
        <v>36.325000000000003</v>
      </c>
      <c r="H85" s="22">
        <f t="shared" si="69"/>
        <v>127.5425</v>
      </c>
      <c r="I85" s="22">
        <f t="shared" si="69"/>
        <v>131.5625</v>
      </c>
      <c r="J85" s="22">
        <f t="shared" si="69"/>
        <v>845.37</v>
      </c>
      <c r="K85" s="22">
        <f t="shared" si="69"/>
        <v>872.77</v>
      </c>
      <c r="L85" s="22">
        <f t="shared" si="69"/>
        <v>13.02</v>
      </c>
      <c r="M85" s="25">
        <f t="shared" si="69"/>
        <v>13.02</v>
      </c>
      <c r="N85" s="25">
        <f t="shared" si="69"/>
        <v>0.18333333333333335</v>
      </c>
      <c r="O85" s="25">
        <f t="shared" si="69"/>
        <v>0.18333333333333335</v>
      </c>
      <c r="P85" s="25">
        <f t="shared" si="69"/>
        <v>7.0000000000000007E-2</v>
      </c>
      <c r="Q85" s="25">
        <f t="shared" si="69"/>
        <v>7.0000000000000007E-2</v>
      </c>
      <c r="R85" s="25">
        <f t="shared" si="69"/>
        <v>20</v>
      </c>
      <c r="S85" s="25">
        <f t="shared" si="69"/>
        <v>20</v>
      </c>
      <c r="T85" s="25">
        <f t="shared" si="69"/>
        <v>88.731111111111105</v>
      </c>
      <c r="U85" s="25">
        <f t="shared" si="69"/>
        <v>88.731111111111105</v>
      </c>
      <c r="V85" s="25">
        <f t="shared" si="69"/>
        <v>224.6033333333333</v>
      </c>
      <c r="W85" s="25">
        <f t="shared" si="69"/>
        <v>224.6033333333333</v>
      </c>
      <c r="X85" s="25">
        <f t="shared" si="69"/>
        <v>81.827777777777783</v>
      </c>
      <c r="Y85" s="25">
        <f t="shared" si="69"/>
        <v>81.827777777777783</v>
      </c>
      <c r="Z85" s="25">
        <f t="shared" si="69"/>
        <v>6.2266666666666666</v>
      </c>
      <c r="AA85" s="25">
        <f t="shared" si="69"/>
        <v>6.2266666666666666</v>
      </c>
      <c r="AB85" s="25">
        <f t="shared" si="69"/>
        <v>471.98999999999995</v>
      </c>
      <c r="AC85" s="25">
        <f t="shared" si="69"/>
        <v>471.98999999999995</v>
      </c>
      <c r="AD85" s="27"/>
    </row>
    <row r="86" spans="1:30" s="10" customFormat="1" ht="40.5" x14ac:dyDescent="0.6">
      <c r="A86" s="13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15"/>
    </row>
    <row r="87" spans="1:30" s="10" customFormat="1" ht="40.5" x14ac:dyDescent="0.6">
      <c r="A87" s="13"/>
      <c r="B87" s="48"/>
      <c r="C87" s="48"/>
      <c r="D87" s="52"/>
      <c r="E87" s="52"/>
      <c r="F87" s="52"/>
      <c r="G87" s="52"/>
      <c r="H87" s="52"/>
      <c r="I87" s="52"/>
      <c r="J87" s="52"/>
      <c r="K87" s="52"/>
      <c r="L87" s="52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14"/>
    </row>
    <row r="88" spans="1:30" s="10" customFormat="1" ht="40.5" x14ac:dyDescent="0.6">
      <c r="A88" s="16" t="s">
        <v>51</v>
      </c>
      <c r="B88" s="64"/>
      <c r="C88" s="64"/>
      <c r="D88" s="61"/>
      <c r="E88" s="61"/>
      <c r="F88" s="61"/>
      <c r="G88" s="61"/>
      <c r="H88" s="61"/>
      <c r="I88" s="61"/>
      <c r="J88" s="61"/>
      <c r="K88" s="61"/>
      <c r="L88" s="61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12"/>
    </row>
    <row r="89" spans="1:30" s="10" customFormat="1" ht="40.5" x14ac:dyDescent="0.6">
      <c r="A89" s="16" t="s">
        <v>11</v>
      </c>
      <c r="B89" s="64"/>
      <c r="C89" s="64"/>
      <c r="D89" s="61"/>
      <c r="E89" s="61"/>
      <c r="F89" s="61"/>
      <c r="G89" s="61"/>
      <c r="H89" s="61"/>
      <c r="I89" s="61"/>
      <c r="J89" s="61"/>
      <c r="K89" s="61"/>
      <c r="L89" s="61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12"/>
    </row>
    <row r="90" spans="1:30" s="10" customFormat="1" ht="39.75" x14ac:dyDescent="0.6">
      <c r="A90" s="74" t="s">
        <v>12</v>
      </c>
      <c r="B90" s="71" t="s">
        <v>13</v>
      </c>
      <c r="C90" s="71"/>
      <c r="D90" s="72" t="s">
        <v>14</v>
      </c>
      <c r="E90" s="72"/>
      <c r="F90" s="72" t="s">
        <v>15</v>
      </c>
      <c r="G90" s="72"/>
      <c r="H90" s="72" t="s">
        <v>16</v>
      </c>
      <c r="I90" s="72"/>
      <c r="J90" s="72" t="s">
        <v>17</v>
      </c>
      <c r="K90" s="72"/>
      <c r="L90" s="69" t="s">
        <v>18</v>
      </c>
      <c r="M90" s="69"/>
      <c r="N90" s="69"/>
      <c r="O90" s="69"/>
      <c r="P90" s="69"/>
      <c r="Q90" s="69"/>
      <c r="R90" s="69"/>
      <c r="S90" s="69"/>
      <c r="T90" s="69" t="s">
        <v>19</v>
      </c>
      <c r="U90" s="69"/>
      <c r="V90" s="69"/>
      <c r="W90" s="69"/>
      <c r="X90" s="69"/>
      <c r="Y90" s="69"/>
      <c r="Z90" s="69"/>
      <c r="AA90" s="69"/>
      <c r="AB90" s="69"/>
      <c r="AC90" s="69"/>
      <c r="AD90" s="70" t="s">
        <v>20</v>
      </c>
    </row>
    <row r="91" spans="1:30" s="10" customFormat="1" ht="39.75" x14ac:dyDescent="0.6">
      <c r="A91" s="74"/>
      <c r="B91" s="71" t="s">
        <v>21</v>
      </c>
      <c r="C91" s="71" t="s">
        <v>22</v>
      </c>
      <c r="D91" s="72" t="s">
        <v>21</v>
      </c>
      <c r="E91" s="72" t="s">
        <v>22</v>
      </c>
      <c r="F91" s="72" t="s">
        <v>21</v>
      </c>
      <c r="G91" s="72" t="s">
        <v>22</v>
      </c>
      <c r="H91" s="72" t="s">
        <v>21</v>
      </c>
      <c r="I91" s="72" t="s">
        <v>22</v>
      </c>
      <c r="J91" s="72" t="s">
        <v>21</v>
      </c>
      <c r="K91" s="72" t="s">
        <v>22</v>
      </c>
      <c r="L91" s="69" t="s">
        <v>23</v>
      </c>
      <c r="M91" s="69"/>
      <c r="N91" s="69" t="s">
        <v>24</v>
      </c>
      <c r="O91" s="69"/>
      <c r="P91" s="73" t="s">
        <v>25</v>
      </c>
      <c r="Q91" s="73"/>
      <c r="R91" s="73" t="s">
        <v>26</v>
      </c>
      <c r="S91" s="73"/>
      <c r="T91" s="73" t="s">
        <v>27</v>
      </c>
      <c r="U91" s="73"/>
      <c r="V91" s="73" t="s">
        <v>28</v>
      </c>
      <c r="W91" s="73"/>
      <c r="X91" s="73" t="s">
        <v>29</v>
      </c>
      <c r="Y91" s="73"/>
      <c r="Z91" s="73" t="s">
        <v>30</v>
      </c>
      <c r="AA91" s="73"/>
      <c r="AB91" s="73" t="s">
        <v>31</v>
      </c>
      <c r="AC91" s="73"/>
      <c r="AD91" s="70"/>
    </row>
    <row r="92" spans="1:30" s="2" customFormat="1" ht="107.25" customHeight="1" x14ac:dyDescent="0.55000000000000004">
      <c r="A92" s="74"/>
      <c r="B92" s="71"/>
      <c r="C92" s="71"/>
      <c r="D92" s="72"/>
      <c r="E92" s="72"/>
      <c r="F92" s="72"/>
      <c r="G92" s="72"/>
      <c r="H92" s="72"/>
      <c r="I92" s="72"/>
      <c r="J92" s="72"/>
      <c r="K92" s="72"/>
      <c r="L92" s="54" t="s">
        <v>21</v>
      </c>
      <c r="M92" s="55" t="s">
        <v>22</v>
      </c>
      <c r="N92" s="55" t="s">
        <v>21</v>
      </c>
      <c r="O92" s="55" t="s">
        <v>22</v>
      </c>
      <c r="P92" s="55" t="s">
        <v>21</v>
      </c>
      <c r="Q92" s="55" t="s">
        <v>22</v>
      </c>
      <c r="R92" s="55" t="s">
        <v>21</v>
      </c>
      <c r="S92" s="55" t="s">
        <v>22</v>
      </c>
      <c r="T92" s="55" t="s">
        <v>21</v>
      </c>
      <c r="U92" s="55" t="s">
        <v>22</v>
      </c>
      <c r="V92" s="55" t="s">
        <v>21</v>
      </c>
      <c r="W92" s="55" t="s">
        <v>22</v>
      </c>
      <c r="X92" s="55" t="s">
        <v>21</v>
      </c>
      <c r="Y92" s="55" t="s">
        <v>22</v>
      </c>
      <c r="Z92" s="55" t="s">
        <v>21</v>
      </c>
      <c r="AA92" s="55" t="s">
        <v>22</v>
      </c>
      <c r="AB92" s="55" t="s">
        <v>21</v>
      </c>
      <c r="AC92" s="55" t="s">
        <v>22</v>
      </c>
      <c r="AD92" s="70"/>
    </row>
    <row r="93" spans="1:30" s="24" customFormat="1" ht="87" customHeight="1" x14ac:dyDescent="0.65">
      <c r="A93" s="20" t="s">
        <v>52</v>
      </c>
      <c r="B93" s="21" t="s">
        <v>33</v>
      </c>
      <c r="C93" s="21" t="s">
        <v>33</v>
      </c>
      <c r="D93" s="22">
        <v>4.49</v>
      </c>
      <c r="E93" s="22">
        <v>4.49</v>
      </c>
      <c r="F93" s="22">
        <v>7.13</v>
      </c>
      <c r="G93" s="22">
        <v>7.13</v>
      </c>
      <c r="H93" s="22">
        <v>26.64</v>
      </c>
      <c r="I93" s="22">
        <v>26.64</v>
      </c>
      <c r="J93" s="22">
        <v>186</v>
      </c>
      <c r="K93" s="22">
        <v>186</v>
      </c>
      <c r="L93" s="22">
        <v>0</v>
      </c>
      <c r="M93" s="25">
        <v>0</v>
      </c>
      <c r="N93" s="25">
        <v>0.16</v>
      </c>
      <c r="O93" s="25">
        <v>0.16</v>
      </c>
      <c r="P93" s="25">
        <v>0.11</v>
      </c>
      <c r="Q93" s="25">
        <v>0.11</v>
      </c>
      <c r="R93" s="25">
        <v>20</v>
      </c>
      <c r="S93" s="25">
        <v>20</v>
      </c>
      <c r="T93" s="25">
        <v>11.8</v>
      </c>
      <c r="U93" s="25">
        <v>11.8</v>
      </c>
      <c r="V93" s="25">
        <v>87.2</v>
      </c>
      <c r="W93" s="25">
        <v>87.2</v>
      </c>
      <c r="X93" s="25">
        <v>30.5</v>
      </c>
      <c r="Y93" s="25">
        <v>30.5</v>
      </c>
      <c r="Z93" s="25">
        <v>1.01</v>
      </c>
      <c r="AA93" s="25">
        <v>1.01</v>
      </c>
      <c r="AB93" s="25">
        <v>78.7</v>
      </c>
      <c r="AC93" s="25">
        <v>78.7</v>
      </c>
      <c r="AD93" s="23">
        <v>302</v>
      </c>
    </row>
    <row r="94" spans="1:30" s="24" customFormat="1" ht="87" customHeight="1" x14ac:dyDescent="0.65">
      <c r="A94" s="20" t="s">
        <v>34</v>
      </c>
      <c r="B94" s="21">
        <v>18</v>
      </c>
      <c r="C94" s="21">
        <v>18</v>
      </c>
      <c r="D94" s="22">
        <v>1.35</v>
      </c>
      <c r="E94" s="22">
        <v>1.35</v>
      </c>
      <c r="F94" s="22">
        <v>0.52</v>
      </c>
      <c r="G94" s="22">
        <v>0.52</v>
      </c>
      <c r="H94" s="22">
        <v>9.25</v>
      </c>
      <c r="I94" s="22">
        <v>9.25</v>
      </c>
      <c r="J94" s="22">
        <v>47.4</v>
      </c>
      <c r="K94" s="22">
        <v>47.4</v>
      </c>
      <c r="L94" s="22">
        <v>0</v>
      </c>
      <c r="M94" s="25">
        <f t="shared" ref="M94" si="70">L94</f>
        <v>0</v>
      </c>
      <c r="N94" s="25">
        <v>0.02</v>
      </c>
      <c r="O94" s="25">
        <f t="shared" ref="O94" si="71">N94</f>
        <v>0.02</v>
      </c>
      <c r="P94" s="25">
        <v>0</v>
      </c>
      <c r="Q94" s="25">
        <f t="shared" ref="Q94" si="72">P94</f>
        <v>0</v>
      </c>
      <c r="R94" s="25">
        <v>0</v>
      </c>
      <c r="S94" s="25">
        <f t="shared" ref="S94" si="73">R94</f>
        <v>0</v>
      </c>
      <c r="T94" s="25">
        <v>5.94</v>
      </c>
      <c r="U94" s="25">
        <f t="shared" ref="U94" si="74">T94</f>
        <v>5.94</v>
      </c>
      <c r="V94" s="25">
        <v>5.94</v>
      </c>
      <c r="W94" s="25">
        <f t="shared" ref="W94" si="75">V94</f>
        <v>5.94</v>
      </c>
      <c r="X94" s="25">
        <v>10.44</v>
      </c>
      <c r="Y94" s="25">
        <f t="shared" ref="Y94" si="76">X94</f>
        <v>10.44</v>
      </c>
      <c r="Z94" s="25">
        <v>0.8</v>
      </c>
      <c r="AA94" s="25">
        <f t="shared" ref="AA94" si="77">Z94</f>
        <v>0.8</v>
      </c>
      <c r="AB94" s="25">
        <v>0</v>
      </c>
      <c r="AC94" s="25">
        <f t="shared" ref="AC94" si="78">AB94</f>
        <v>0</v>
      </c>
      <c r="AD94" s="23" t="s">
        <v>35</v>
      </c>
    </row>
    <row r="95" spans="1:30" s="24" customFormat="1" ht="53.25" customHeight="1" x14ac:dyDescent="0.65">
      <c r="A95" s="20" t="s">
        <v>53</v>
      </c>
      <c r="B95" s="21" t="s">
        <v>73</v>
      </c>
      <c r="C95" s="21" t="s">
        <v>73</v>
      </c>
      <c r="D95" s="22">
        <v>0.2</v>
      </c>
      <c r="E95" s="22">
        <v>0.2</v>
      </c>
      <c r="F95" s="22">
        <v>0</v>
      </c>
      <c r="G95" s="22">
        <v>0</v>
      </c>
      <c r="H95" s="22">
        <v>15</v>
      </c>
      <c r="I95" s="22">
        <v>15</v>
      </c>
      <c r="J95" s="22">
        <v>58</v>
      </c>
      <c r="K95" s="22">
        <v>58</v>
      </c>
      <c r="L95" s="22">
        <v>0.02</v>
      </c>
      <c r="M95" s="25">
        <v>0.02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1.29</v>
      </c>
      <c r="U95" s="25">
        <v>1.29</v>
      </c>
      <c r="V95" s="25">
        <v>1.6</v>
      </c>
      <c r="W95" s="25">
        <v>1.6</v>
      </c>
      <c r="X95" s="25">
        <v>0.88</v>
      </c>
      <c r="Y95" s="25">
        <v>0.88</v>
      </c>
      <c r="Z95" s="25">
        <v>0.21</v>
      </c>
      <c r="AA95" s="25">
        <v>0.21</v>
      </c>
      <c r="AB95" s="25">
        <v>8.7100000000000009</v>
      </c>
      <c r="AC95" s="25">
        <v>8.7100000000000009</v>
      </c>
      <c r="AD95" s="23">
        <v>685</v>
      </c>
    </row>
    <row r="96" spans="1:30" s="24" customFormat="1" ht="45.75" customHeight="1" x14ac:dyDescent="0.65">
      <c r="A96" s="26" t="s">
        <v>36</v>
      </c>
      <c r="B96" s="21">
        <v>388</v>
      </c>
      <c r="C96" s="21">
        <v>388</v>
      </c>
      <c r="D96" s="22">
        <f>SUM(D93:D95)</f>
        <v>6.04</v>
      </c>
      <c r="E96" s="22">
        <f t="shared" ref="E96:AC96" si="79">SUM(E93:E95)</f>
        <v>6.04</v>
      </c>
      <c r="F96" s="22">
        <f t="shared" si="79"/>
        <v>7.65</v>
      </c>
      <c r="G96" s="22">
        <f t="shared" si="79"/>
        <v>7.65</v>
      </c>
      <c r="H96" s="22">
        <f t="shared" si="79"/>
        <v>50.89</v>
      </c>
      <c r="I96" s="22">
        <f t="shared" si="79"/>
        <v>50.89</v>
      </c>
      <c r="J96" s="22">
        <f t="shared" si="79"/>
        <v>291.39999999999998</v>
      </c>
      <c r="K96" s="22">
        <f t="shared" si="79"/>
        <v>291.39999999999998</v>
      </c>
      <c r="L96" s="22">
        <f t="shared" si="79"/>
        <v>0.02</v>
      </c>
      <c r="M96" s="25">
        <f t="shared" si="79"/>
        <v>0.02</v>
      </c>
      <c r="N96" s="25">
        <f t="shared" si="79"/>
        <v>0.18</v>
      </c>
      <c r="O96" s="25">
        <f t="shared" si="79"/>
        <v>0.18</v>
      </c>
      <c r="P96" s="25">
        <f t="shared" si="79"/>
        <v>0.11</v>
      </c>
      <c r="Q96" s="25">
        <f t="shared" si="79"/>
        <v>0.11</v>
      </c>
      <c r="R96" s="25">
        <f t="shared" si="79"/>
        <v>20</v>
      </c>
      <c r="S96" s="25">
        <f t="shared" si="79"/>
        <v>20</v>
      </c>
      <c r="T96" s="25">
        <f t="shared" si="79"/>
        <v>19.03</v>
      </c>
      <c r="U96" s="25">
        <f t="shared" si="79"/>
        <v>19.03</v>
      </c>
      <c r="V96" s="25">
        <f t="shared" si="79"/>
        <v>94.74</v>
      </c>
      <c r="W96" s="25">
        <f t="shared" si="79"/>
        <v>94.74</v>
      </c>
      <c r="X96" s="25">
        <f t="shared" si="79"/>
        <v>41.82</v>
      </c>
      <c r="Y96" s="25">
        <f t="shared" si="79"/>
        <v>41.82</v>
      </c>
      <c r="Z96" s="25">
        <f t="shared" si="79"/>
        <v>2.02</v>
      </c>
      <c r="AA96" s="25">
        <f t="shared" si="79"/>
        <v>2.02</v>
      </c>
      <c r="AB96" s="25">
        <f t="shared" si="79"/>
        <v>87.41</v>
      </c>
      <c r="AC96" s="25">
        <f t="shared" si="79"/>
        <v>87.41</v>
      </c>
      <c r="AD96" s="27"/>
    </row>
    <row r="97" spans="1:30" s="10" customFormat="1" ht="40.5" x14ac:dyDescent="0.6">
      <c r="A97" s="13"/>
      <c r="B97" s="48"/>
      <c r="C97" s="48"/>
      <c r="D97" s="52"/>
      <c r="E97" s="52"/>
      <c r="F97" s="52"/>
      <c r="G97" s="52"/>
      <c r="H97" s="52"/>
      <c r="I97" s="52"/>
      <c r="J97" s="52"/>
      <c r="K97" s="52"/>
      <c r="L97" s="52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15"/>
    </row>
    <row r="98" spans="1:30" s="10" customFormat="1" ht="40.5" x14ac:dyDescent="0.6">
      <c r="A98" s="13"/>
      <c r="B98" s="48"/>
      <c r="C98" s="48"/>
      <c r="D98" s="52"/>
      <c r="E98" s="52"/>
      <c r="F98" s="52"/>
      <c r="G98" s="52"/>
      <c r="H98" s="52"/>
      <c r="I98" s="52"/>
      <c r="J98" s="52"/>
      <c r="K98" s="52"/>
      <c r="L98" s="52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15"/>
    </row>
    <row r="99" spans="1:30" s="10" customFormat="1" ht="40.5" x14ac:dyDescent="0.6">
      <c r="A99" s="16" t="s">
        <v>49</v>
      </c>
      <c r="B99" s="64"/>
      <c r="C99" s="64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17"/>
    </row>
    <row r="100" spans="1:30" s="10" customFormat="1" ht="39.75" x14ac:dyDescent="0.6">
      <c r="A100" s="74" t="s">
        <v>12</v>
      </c>
      <c r="B100" s="71" t="s">
        <v>13</v>
      </c>
      <c r="C100" s="71"/>
      <c r="D100" s="72" t="s">
        <v>14</v>
      </c>
      <c r="E100" s="72"/>
      <c r="F100" s="72" t="s">
        <v>15</v>
      </c>
      <c r="G100" s="72"/>
      <c r="H100" s="72" t="s">
        <v>16</v>
      </c>
      <c r="I100" s="72"/>
      <c r="J100" s="72" t="s">
        <v>17</v>
      </c>
      <c r="K100" s="72"/>
      <c r="L100" s="69" t="s">
        <v>18</v>
      </c>
      <c r="M100" s="69"/>
      <c r="N100" s="69"/>
      <c r="O100" s="69"/>
      <c r="P100" s="69"/>
      <c r="Q100" s="69"/>
      <c r="R100" s="69"/>
      <c r="S100" s="69"/>
      <c r="T100" s="69" t="s">
        <v>19</v>
      </c>
      <c r="U100" s="69"/>
      <c r="V100" s="69"/>
      <c r="W100" s="69"/>
      <c r="X100" s="69"/>
      <c r="Y100" s="69"/>
      <c r="Z100" s="69"/>
      <c r="AA100" s="69"/>
      <c r="AB100" s="69"/>
      <c r="AC100" s="69"/>
      <c r="AD100" s="70" t="s">
        <v>20</v>
      </c>
    </row>
    <row r="101" spans="1:30" s="10" customFormat="1" ht="39.75" x14ac:dyDescent="0.6">
      <c r="A101" s="74"/>
      <c r="B101" s="71" t="s">
        <v>21</v>
      </c>
      <c r="C101" s="71" t="s">
        <v>22</v>
      </c>
      <c r="D101" s="72" t="s">
        <v>21</v>
      </c>
      <c r="E101" s="72" t="s">
        <v>22</v>
      </c>
      <c r="F101" s="72" t="s">
        <v>21</v>
      </c>
      <c r="G101" s="72" t="s">
        <v>22</v>
      </c>
      <c r="H101" s="72" t="s">
        <v>21</v>
      </c>
      <c r="I101" s="72" t="s">
        <v>22</v>
      </c>
      <c r="J101" s="72" t="s">
        <v>21</v>
      </c>
      <c r="K101" s="72" t="s">
        <v>22</v>
      </c>
      <c r="L101" s="69" t="s">
        <v>23</v>
      </c>
      <c r="M101" s="69"/>
      <c r="N101" s="69" t="s">
        <v>24</v>
      </c>
      <c r="O101" s="69"/>
      <c r="P101" s="73" t="s">
        <v>25</v>
      </c>
      <c r="Q101" s="73"/>
      <c r="R101" s="73" t="s">
        <v>26</v>
      </c>
      <c r="S101" s="73"/>
      <c r="T101" s="73" t="s">
        <v>27</v>
      </c>
      <c r="U101" s="73"/>
      <c r="V101" s="73" t="s">
        <v>28</v>
      </c>
      <c r="W101" s="73"/>
      <c r="X101" s="73" t="s">
        <v>29</v>
      </c>
      <c r="Y101" s="73"/>
      <c r="Z101" s="73" t="s">
        <v>30</v>
      </c>
      <c r="AA101" s="73"/>
      <c r="AB101" s="73" t="s">
        <v>31</v>
      </c>
      <c r="AC101" s="73"/>
      <c r="AD101" s="70"/>
    </row>
    <row r="102" spans="1:30" s="2" customFormat="1" ht="108.75" customHeight="1" x14ac:dyDescent="0.55000000000000004">
      <c r="A102" s="74"/>
      <c r="B102" s="71"/>
      <c r="C102" s="71"/>
      <c r="D102" s="72"/>
      <c r="E102" s="72"/>
      <c r="F102" s="72"/>
      <c r="G102" s="72"/>
      <c r="H102" s="72"/>
      <c r="I102" s="72"/>
      <c r="J102" s="72"/>
      <c r="K102" s="72"/>
      <c r="L102" s="54" t="s">
        <v>21</v>
      </c>
      <c r="M102" s="55" t="s">
        <v>22</v>
      </c>
      <c r="N102" s="55" t="s">
        <v>21</v>
      </c>
      <c r="O102" s="55" t="s">
        <v>22</v>
      </c>
      <c r="P102" s="55" t="s">
        <v>21</v>
      </c>
      <c r="Q102" s="55" t="s">
        <v>22</v>
      </c>
      <c r="R102" s="55" t="s">
        <v>21</v>
      </c>
      <c r="S102" s="55" t="s">
        <v>22</v>
      </c>
      <c r="T102" s="55" t="s">
        <v>21</v>
      </c>
      <c r="U102" s="55" t="s">
        <v>22</v>
      </c>
      <c r="V102" s="55" t="s">
        <v>21</v>
      </c>
      <c r="W102" s="55" t="s">
        <v>22</v>
      </c>
      <c r="X102" s="55" t="s">
        <v>21</v>
      </c>
      <c r="Y102" s="55" t="s">
        <v>22</v>
      </c>
      <c r="Z102" s="55" t="s">
        <v>21</v>
      </c>
      <c r="AA102" s="55" t="s">
        <v>22</v>
      </c>
      <c r="AB102" s="55" t="s">
        <v>21</v>
      </c>
      <c r="AC102" s="55" t="s">
        <v>22</v>
      </c>
      <c r="AD102" s="70"/>
    </row>
    <row r="103" spans="1:30" s="24" customFormat="1" ht="66" customHeight="1" x14ac:dyDescent="0.65">
      <c r="A103" s="20" t="s">
        <v>89</v>
      </c>
      <c r="B103" s="23">
        <v>25</v>
      </c>
      <c r="C103" s="23">
        <v>25</v>
      </c>
      <c r="D103" s="25">
        <v>0.7</v>
      </c>
      <c r="E103" s="25">
        <v>0.70000000000000007</v>
      </c>
      <c r="F103" s="25">
        <v>5.05</v>
      </c>
      <c r="G103" s="25">
        <v>5.05</v>
      </c>
      <c r="H103" s="25">
        <v>3.4</v>
      </c>
      <c r="I103" s="25">
        <v>3.4</v>
      </c>
      <c r="J103" s="25">
        <v>31</v>
      </c>
      <c r="K103" s="25">
        <v>31</v>
      </c>
      <c r="L103" s="25">
        <v>0.01</v>
      </c>
      <c r="M103" s="25">
        <v>7.4999999999999997E-3</v>
      </c>
      <c r="N103" s="25">
        <v>8.1</v>
      </c>
      <c r="O103" s="25">
        <v>8.1</v>
      </c>
      <c r="P103" s="25">
        <v>0</v>
      </c>
      <c r="Q103" s="25">
        <v>0</v>
      </c>
      <c r="R103" s="25">
        <v>0.12</v>
      </c>
      <c r="S103" s="25">
        <v>0.1</v>
      </c>
      <c r="T103" s="25">
        <v>3</v>
      </c>
      <c r="U103" s="25">
        <v>2.5</v>
      </c>
      <c r="V103" s="25">
        <v>0.13</v>
      </c>
      <c r="W103" s="25">
        <v>0.1125</v>
      </c>
      <c r="X103" s="25">
        <v>6.6</v>
      </c>
      <c r="Y103" s="25">
        <v>5.5000000000000009</v>
      </c>
      <c r="Z103" s="25">
        <v>0.36</v>
      </c>
      <c r="AA103" s="25">
        <v>0.3</v>
      </c>
      <c r="AB103" s="25">
        <v>44.1</v>
      </c>
      <c r="AC103" s="25">
        <v>44.1</v>
      </c>
      <c r="AD103" s="23"/>
    </row>
    <row r="104" spans="1:30" s="24" customFormat="1" ht="66" customHeight="1" x14ac:dyDescent="0.65">
      <c r="A104" s="20" t="s">
        <v>83</v>
      </c>
      <c r="B104" s="21" t="s">
        <v>38</v>
      </c>
      <c r="C104" s="21" t="s">
        <v>39</v>
      </c>
      <c r="D104" s="22">
        <v>2.8</v>
      </c>
      <c r="E104" s="22">
        <v>3.5</v>
      </c>
      <c r="F104" s="22">
        <v>2.88</v>
      </c>
      <c r="G104" s="22">
        <v>3.6</v>
      </c>
      <c r="H104" s="22">
        <v>15.84</v>
      </c>
      <c r="I104" s="22">
        <v>19.8</v>
      </c>
      <c r="J104" s="22">
        <v>133.6</v>
      </c>
      <c r="K104" s="22">
        <v>167</v>
      </c>
      <c r="L104" s="22">
        <v>26.65</v>
      </c>
      <c r="M104" s="25">
        <f>L104/200*250</f>
        <v>33.312499999999993</v>
      </c>
      <c r="N104" s="25">
        <v>0.18</v>
      </c>
      <c r="O104" s="25">
        <f>N104/200*250</f>
        <v>0.22500000000000001</v>
      </c>
      <c r="P104" s="25">
        <v>0.06</v>
      </c>
      <c r="Q104" s="25">
        <f>P104/200*250</f>
        <v>7.4999999999999997E-2</v>
      </c>
      <c r="R104" s="25">
        <v>0</v>
      </c>
      <c r="S104" s="25">
        <f>R104/200*250</f>
        <v>0</v>
      </c>
      <c r="T104" s="25">
        <v>30.46</v>
      </c>
      <c r="U104" s="25">
        <f>T104/200*250</f>
        <v>38.074999999999996</v>
      </c>
      <c r="V104" s="25">
        <v>69.739999999999995</v>
      </c>
      <c r="W104" s="25">
        <f>V104/200*250</f>
        <v>87.174999999999983</v>
      </c>
      <c r="X104" s="25">
        <v>28.24</v>
      </c>
      <c r="Y104" s="25">
        <f>X104/200*250</f>
        <v>35.299999999999997</v>
      </c>
      <c r="Z104" s="25">
        <v>1.62</v>
      </c>
      <c r="AA104" s="25">
        <f>Z104/200*250</f>
        <v>2.0250000000000004</v>
      </c>
      <c r="AB104" s="25">
        <v>378.18</v>
      </c>
      <c r="AC104" s="25">
        <f>AB104/200*250</f>
        <v>472.72500000000002</v>
      </c>
      <c r="AD104" s="23">
        <v>139</v>
      </c>
    </row>
    <row r="105" spans="1:30" s="24" customFormat="1" ht="66" customHeight="1" x14ac:dyDescent="0.65">
      <c r="A105" s="33" t="s">
        <v>95</v>
      </c>
      <c r="B105" s="23" t="s">
        <v>68</v>
      </c>
      <c r="C105" s="35" t="s">
        <v>68</v>
      </c>
      <c r="D105" s="36">
        <v>9.5399999999999991</v>
      </c>
      <c r="E105" s="36">
        <v>9.5399999999999991</v>
      </c>
      <c r="F105" s="36">
        <v>4.59</v>
      </c>
      <c r="G105" s="36">
        <v>4.59</v>
      </c>
      <c r="H105" s="36">
        <v>5.04</v>
      </c>
      <c r="I105" s="36">
        <v>5.04</v>
      </c>
      <c r="J105" s="36">
        <v>103</v>
      </c>
      <c r="K105" s="36">
        <v>103</v>
      </c>
      <c r="L105" s="25">
        <v>1.88</v>
      </c>
      <c r="M105" s="25">
        <v>1.88</v>
      </c>
      <c r="N105" s="25">
        <v>0.06</v>
      </c>
      <c r="O105" s="25">
        <v>0.06</v>
      </c>
      <c r="P105" s="25">
        <v>0.05</v>
      </c>
      <c r="Q105" s="25">
        <v>0.05</v>
      </c>
      <c r="R105" s="25">
        <v>4.54</v>
      </c>
      <c r="S105" s="25">
        <v>4.54</v>
      </c>
      <c r="T105" s="25">
        <v>25.2</v>
      </c>
      <c r="U105" s="25">
        <v>25.2</v>
      </c>
      <c r="V105" s="25">
        <v>133.05000000000001</v>
      </c>
      <c r="W105" s="25" t="s">
        <v>54</v>
      </c>
      <c r="X105" s="25">
        <v>25.95</v>
      </c>
      <c r="Y105" s="25">
        <v>25.95</v>
      </c>
      <c r="Z105" s="25">
        <v>0.51</v>
      </c>
      <c r="AA105" s="25">
        <v>0.51</v>
      </c>
      <c r="AB105" s="25">
        <v>374</v>
      </c>
    </row>
    <row r="106" spans="1:30" s="24" customFormat="1" ht="66" customHeight="1" x14ac:dyDescent="0.65">
      <c r="A106" s="33" t="s">
        <v>41</v>
      </c>
      <c r="B106" s="23">
        <v>150</v>
      </c>
      <c r="C106" s="23">
        <v>180</v>
      </c>
      <c r="D106" s="25">
        <v>5.0999999999999996</v>
      </c>
      <c r="E106" s="25">
        <v>5.0999999999999996</v>
      </c>
      <c r="F106" s="25">
        <v>9.15</v>
      </c>
      <c r="G106" s="25">
        <v>9.15</v>
      </c>
      <c r="H106" s="25">
        <v>34.200000000000003</v>
      </c>
      <c r="I106" s="25">
        <v>34.200000000000003</v>
      </c>
      <c r="J106" s="25">
        <v>244.5</v>
      </c>
      <c r="K106" s="25">
        <v>293.39999999999998</v>
      </c>
      <c r="L106" s="25">
        <v>18.149999999999999</v>
      </c>
      <c r="M106" s="25">
        <f t="shared" ref="M106" si="80">L106</f>
        <v>18.149999999999999</v>
      </c>
      <c r="N106" s="25">
        <v>0.14000000000000001</v>
      </c>
      <c r="O106" s="25">
        <f t="shared" ref="O106" si="81">N106</f>
        <v>0.14000000000000001</v>
      </c>
      <c r="P106" s="25">
        <v>0.11</v>
      </c>
      <c r="Q106" s="25">
        <f t="shared" ref="Q106" si="82">P106</f>
        <v>0.11</v>
      </c>
      <c r="R106" s="25">
        <v>25.5</v>
      </c>
      <c r="S106" s="25">
        <f t="shared" ref="S106" si="83">R106</f>
        <v>25.5</v>
      </c>
      <c r="T106" s="25">
        <v>36.979999999999997</v>
      </c>
      <c r="U106" s="25">
        <f t="shared" ref="U106" si="84">T106</f>
        <v>36.979999999999997</v>
      </c>
      <c r="V106" s="25">
        <v>86.6</v>
      </c>
      <c r="W106" s="25">
        <f t="shared" ref="W106" si="85">V106</f>
        <v>86.6</v>
      </c>
      <c r="X106" s="25">
        <v>27.75</v>
      </c>
      <c r="Y106" s="25">
        <f t="shared" ref="Y106" si="86">X106</f>
        <v>27.75</v>
      </c>
      <c r="Z106" s="25">
        <v>1.01</v>
      </c>
      <c r="AA106" s="25">
        <f t="shared" ref="AA106" si="87">Z106</f>
        <v>1.01</v>
      </c>
      <c r="AB106" s="23">
        <v>520</v>
      </c>
    </row>
    <row r="107" spans="1:30" s="24" customFormat="1" ht="66" customHeight="1" x14ac:dyDescent="0.65">
      <c r="A107" s="20" t="s">
        <v>79</v>
      </c>
      <c r="B107" s="21">
        <v>200</v>
      </c>
      <c r="C107" s="21">
        <v>200</v>
      </c>
      <c r="D107" s="22">
        <v>0.2</v>
      </c>
      <c r="E107" s="22">
        <v>0.2</v>
      </c>
      <c r="F107" s="22">
        <v>0</v>
      </c>
      <c r="G107" s="22">
        <v>0</v>
      </c>
      <c r="H107" s="22">
        <v>35.799999999999997</v>
      </c>
      <c r="I107" s="22">
        <v>35.799999999999997</v>
      </c>
      <c r="J107" s="22">
        <v>142</v>
      </c>
      <c r="K107" s="22">
        <v>142</v>
      </c>
      <c r="L107" s="22">
        <v>3.2</v>
      </c>
      <c r="M107" s="25">
        <v>3.2</v>
      </c>
      <c r="N107" s="25">
        <v>0.06</v>
      </c>
      <c r="O107" s="25">
        <v>0.06</v>
      </c>
      <c r="P107" s="25">
        <v>0</v>
      </c>
      <c r="Q107" s="25">
        <v>0</v>
      </c>
      <c r="R107" s="25">
        <v>0</v>
      </c>
      <c r="S107" s="25">
        <v>0</v>
      </c>
      <c r="T107" s="25">
        <v>14.22</v>
      </c>
      <c r="U107" s="25">
        <v>14.22</v>
      </c>
      <c r="V107" s="25">
        <v>2.14</v>
      </c>
      <c r="W107" s="25">
        <v>2.14</v>
      </c>
      <c r="X107" s="25">
        <v>4.1399999999999997</v>
      </c>
      <c r="Y107" s="25">
        <v>4.1399999999999997</v>
      </c>
      <c r="Z107" s="25">
        <v>0.48</v>
      </c>
      <c r="AA107" s="25">
        <v>0.48</v>
      </c>
      <c r="AB107" s="25">
        <v>0</v>
      </c>
      <c r="AC107" s="25">
        <v>0</v>
      </c>
      <c r="AD107" s="29">
        <v>631</v>
      </c>
    </row>
    <row r="108" spans="1:30" s="24" customFormat="1" ht="66" customHeight="1" x14ac:dyDescent="0.65">
      <c r="A108" s="20" t="s">
        <v>42</v>
      </c>
      <c r="B108" s="21">
        <v>32.5</v>
      </c>
      <c r="C108" s="21">
        <v>32.5</v>
      </c>
      <c r="D108" s="22">
        <v>2.5024999999999999</v>
      </c>
      <c r="E108" s="22">
        <v>2.5024999999999999</v>
      </c>
      <c r="F108" s="22">
        <v>0.45500000000000002</v>
      </c>
      <c r="G108" s="22">
        <v>0.45500000000000002</v>
      </c>
      <c r="H108" s="22">
        <v>12.2525</v>
      </c>
      <c r="I108" s="22">
        <v>12.2525</v>
      </c>
      <c r="J108" s="22">
        <v>13.22</v>
      </c>
      <c r="K108" s="22">
        <v>13.22</v>
      </c>
      <c r="L108" s="22">
        <v>0</v>
      </c>
      <c r="M108" s="25">
        <v>0</v>
      </c>
      <c r="N108" s="25">
        <v>0.03</v>
      </c>
      <c r="O108" s="25">
        <v>0.03</v>
      </c>
      <c r="P108" s="25">
        <v>0</v>
      </c>
      <c r="Q108" s="25">
        <v>0</v>
      </c>
      <c r="R108" s="25">
        <v>0</v>
      </c>
      <c r="S108" s="25">
        <v>0</v>
      </c>
      <c r="T108" s="25">
        <v>11.62</v>
      </c>
      <c r="U108" s="25">
        <v>11.62</v>
      </c>
      <c r="V108" s="25">
        <v>22.86</v>
      </c>
      <c r="W108" s="25">
        <v>22.86</v>
      </c>
      <c r="X108" s="25">
        <v>20.420000000000002</v>
      </c>
      <c r="Y108" s="25">
        <v>20.420000000000002</v>
      </c>
      <c r="Z108" s="25">
        <v>1.58</v>
      </c>
      <c r="AA108" s="25">
        <v>1.58</v>
      </c>
      <c r="AB108" s="25">
        <v>0</v>
      </c>
      <c r="AC108" s="25">
        <v>0</v>
      </c>
      <c r="AD108" s="23" t="s">
        <v>35</v>
      </c>
    </row>
    <row r="109" spans="1:30" s="24" customFormat="1" ht="51" customHeight="1" x14ac:dyDescent="0.65">
      <c r="A109" s="26" t="s">
        <v>36</v>
      </c>
      <c r="B109" s="21">
        <f>25+201+90+150+32.5</f>
        <v>498.5</v>
      </c>
      <c r="C109" s="21">
        <f>498.5+50</f>
        <v>548.5</v>
      </c>
      <c r="D109" s="22">
        <f t="shared" ref="D109:AC109" si="88">SUM(D103:D108)</f>
        <v>20.842500000000001</v>
      </c>
      <c r="E109" s="22">
        <f t="shared" si="88"/>
        <v>21.542499999999997</v>
      </c>
      <c r="F109" s="22">
        <f t="shared" si="88"/>
        <v>22.125</v>
      </c>
      <c r="G109" s="22">
        <f t="shared" si="88"/>
        <v>22.844999999999999</v>
      </c>
      <c r="H109" s="22">
        <f t="shared" si="88"/>
        <v>106.5325</v>
      </c>
      <c r="I109" s="22">
        <f t="shared" si="88"/>
        <v>110.49249999999999</v>
      </c>
      <c r="J109" s="22">
        <f t="shared" si="88"/>
        <v>667.32</v>
      </c>
      <c r="K109" s="22">
        <f t="shared" si="88"/>
        <v>749.62</v>
      </c>
      <c r="L109" s="22">
        <f t="shared" si="88"/>
        <v>49.89</v>
      </c>
      <c r="M109" s="25">
        <f t="shared" si="88"/>
        <v>56.55</v>
      </c>
      <c r="N109" s="25">
        <f t="shared" si="88"/>
        <v>8.57</v>
      </c>
      <c r="O109" s="25">
        <f t="shared" si="88"/>
        <v>8.6150000000000002</v>
      </c>
      <c r="P109" s="25">
        <f t="shared" si="88"/>
        <v>0.22</v>
      </c>
      <c r="Q109" s="25">
        <f t="shared" si="88"/>
        <v>0.23499999999999999</v>
      </c>
      <c r="R109" s="25">
        <f t="shared" si="88"/>
        <v>30.16</v>
      </c>
      <c r="S109" s="25">
        <f t="shared" si="88"/>
        <v>30.14</v>
      </c>
      <c r="T109" s="25">
        <f t="shared" si="88"/>
        <v>121.47999999999999</v>
      </c>
      <c r="U109" s="25">
        <f t="shared" si="88"/>
        <v>128.595</v>
      </c>
      <c r="V109" s="25">
        <f t="shared" si="88"/>
        <v>314.52</v>
      </c>
      <c r="W109" s="25">
        <f t="shared" si="88"/>
        <v>198.88749999999999</v>
      </c>
      <c r="X109" s="25">
        <f t="shared" si="88"/>
        <v>113.1</v>
      </c>
      <c r="Y109" s="25">
        <f t="shared" si="88"/>
        <v>119.06</v>
      </c>
      <c r="Z109" s="25">
        <f t="shared" si="88"/>
        <v>5.5600000000000005</v>
      </c>
      <c r="AA109" s="25">
        <f t="shared" si="88"/>
        <v>5.9049999999999994</v>
      </c>
      <c r="AB109" s="25">
        <f t="shared" si="88"/>
        <v>1316.28</v>
      </c>
      <c r="AC109" s="25">
        <f t="shared" si="88"/>
        <v>516.82500000000005</v>
      </c>
      <c r="AD109" s="27"/>
    </row>
    <row r="110" spans="1:30" s="24" customFormat="1" ht="51" customHeight="1" x14ac:dyDescent="0.65">
      <c r="A110" s="26" t="s">
        <v>43</v>
      </c>
      <c r="B110" s="22">
        <f>498.5+388</f>
        <v>886.5</v>
      </c>
      <c r="C110" s="22">
        <f>548.5+388</f>
        <v>936.5</v>
      </c>
      <c r="D110" s="22">
        <f t="shared" ref="D110:AC110" si="89">D109+D96</f>
        <v>26.8825</v>
      </c>
      <c r="E110" s="22">
        <f t="shared" si="89"/>
        <v>27.582499999999996</v>
      </c>
      <c r="F110" s="22">
        <f t="shared" si="89"/>
        <v>29.774999999999999</v>
      </c>
      <c r="G110" s="22">
        <f t="shared" si="89"/>
        <v>30.494999999999997</v>
      </c>
      <c r="H110" s="22">
        <f t="shared" si="89"/>
        <v>157.42250000000001</v>
      </c>
      <c r="I110" s="22">
        <f t="shared" si="89"/>
        <v>161.38249999999999</v>
      </c>
      <c r="J110" s="22">
        <f t="shared" si="89"/>
        <v>958.72</v>
      </c>
      <c r="K110" s="22">
        <f t="shared" si="89"/>
        <v>1041.02</v>
      </c>
      <c r="L110" s="22">
        <f t="shared" si="89"/>
        <v>49.910000000000004</v>
      </c>
      <c r="M110" s="25">
        <f t="shared" si="89"/>
        <v>56.57</v>
      </c>
      <c r="N110" s="25">
        <f t="shared" si="89"/>
        <v>8.75</v>
      </c>
      <c r="O110" s="25">
        <f t="shared" si="89"/>
        <v>8.7949999999999999</v>
      </c>
      <c r="P110" s="25">
        <f t="shared" si="89"/>
        <v>0.33</v>
      </c>
      <c r="Q110" s="25">
        <f t="shared" si="89"/>
        <v>0.34499999999999997</v>
      </c>
      <c r="R110" s="25">
        <f t="shared" si="89"/>
        <v>50.16</v>
      </c>
      <c r="S110" s="25">
        <f t="shared" si="89"/>
        <v>50.14</v>
      </c>
      <c r="T110" s="25">
        <f t="shared" si="89"/>
        <v>140.51</v>
      </c>
      <c r="U110" s="25">
        <f t="shared" si="89"/>
        <v>147.625</v>
      </c>
      <c r="V110" s="25">
        <f t="shared" si="89"/>
        <v>409.26</v>
      </c>
      <c r="W110" s="25">
        <f t="shared" si="89"/>
        <v>293.6275</v>
      </c>
      <c r="X110" s="25">
        <f t="shared" si="89"/>
        <v>154.91999999999999</v>
      </c>
      <c r="Y110" s="25">
        <f t="shared" si="89"/>
        <v>160.88</v>
      </c>
      <c r="Z110" s="25">
        <f t="shared" si="89"/>
        <v>7.58</v>
      </c>
      <c r="AA110" s="25">
        <f t="shared" si="89"/>
        <v>7.9249999999999989</v>
      </c>
      <c r="AB110" s="25">
        <f t="shared" si="89"/>
        <v>1403.69</v>
      </c>
      <c r="AC110" s="25">
        <f t="shared" si="89"/>
        <v>604.23500000000001</v>
      </c>
      <c r="AD110" s="27"/>
    </row>
    <row r="111" spans="1:30" s="10" customFormat="1" ht="40.5" x14ac:dyDescent="0.6">
      <c r="A111" s="13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15"/>
    </row>
    <row r="112" spans="1:30" s="10" customFormat="1" ht="40.5" x14ac:dyDescent="0.6">
      <c r="A112" s="11" t="s">
        <v>56</v>
      </c>
      <c r="B112" s="64"/>
      <c r="C112" s="64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12"/>
    </row>
    <row r="113" spans="1:30" s="10" customFormat="1" ht="40.5" x14ac:dyDescent="0.6">
      <c r="A113" s="11" t="s">
        <v>11</v>
      </c>
      <c r="B113" s="64"/>
      <c r="C113" s="64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12"/>
    </row>
    <row r="114" spans="1:30" s="10" customFormat="1" ht="39.75" x14ac:dyDescent="0.6">
      <c r="A114" s="74" t="s">
        <v>12</v>
      </c>
      <c r="B114" s="71" t="s">
        <v>13</v>
      </c>
      <c r="C114" s="71"/>
      <c r="D114" s="72" t="s">
        <v>14</v>
      </c>
      <c r="E114" s="72"/>
      <c r="F114" s="72" t="s">
        <v>15</v>
      </c>
      <c r="G114" s="72"/>
      <c r="H114" s="72" t="s">
        <v>16</v>
      </c>
      <c r="I114" s="72"/>
      <c r="J114" s="72" t="s">
        <v>17</v>
      </c>
      <c r="K114" s="72"/>
      <c r="L114" s="69" t="s">
        <v>18</v>
      </c>
      <c r="M114" s="69"/>
      <c r="N114" s="69"/>
      <c r="O114" s="69"/>
      <c r="P114" s="69"/>
      <c r="Q114" s="69"/>
      <c r="R114" s="69"/>
      <c r="S114" s="69"/>
      <c r="T114" s="69" t="s">
        <v>19</v>
      </c>
      <c r="U114" s="69"/>
      <c r="V114" s="69"/>
      <c r="W114" s="69"/>
      <c r="X114" s="69"/>
      <c r="Y114" s="69"/>
      <c r="Z114" s="69"/>
      <c r="AA114" s="69"/>
      <c r="AB114" s="69"/>
      <c r="AC114" s="69"/>
      <c r="AD114" s="70" t="s">
        <v>20</v>
      </c>
    </row>
    <row r="115" spans="1:30" s="10" customFormat="1" ht="39.75" x14ac:dyDescent="0.6">
      <c r="A115" s="74"/>
      <c r="B115" s="71" t="s">
        <v>21</v>
      </c>
      <c r="C115" s="71" t="s">
        <v>22</v>
      </c>
      <c r="D115" s="72" t="s">
        <v>21</v>
      </c>
      <c r="E115" s="72" t="s">
        <v>22</v>
      </c>
      <c r="F115" s="72" t="s">
        <v>21</v>
      </c>
      <c r="G115" s="72" t="s">
        <v>22</v>
      </c>
      <c r="H115" s="72" t="s">
        <v>21</v>
      </c>
      <c r="I115" s="72" t="s">
        <v>22</v>
      </c>
      <c r="J115" s="72" t="s">
        <v>21</v>
      </c>
      <c r="K115" s="72" t="s">
        <v>22</v>
      </c>
      <c r="L115" s="69" t="s">
        <v>23</v>
      </c>
      <c r="M115" s="69"/>
      <c r="N115" s="69" t="s">
        <v>24</v>
      </c>
      <c r="O115" s="69"/>
      <c r="P115" s="73" t="s">
        <v>25</v>
      </c>
      <c r="Q115" s="73"/>
      <c r="R115" s="73" t="s">
        <v>26</v>
      </c>
      <c r="S115" s="73"/>
      <c r="T115" s="73" t="s">
        <v>27</v>
      </c>
      <c r="U115" s="73"/>
      <c r="V115" s="73" t="s">
        <v>28</v>
      </c>
      <c r="W115" s="73"/>
      <c r="X115" s="73" t="s">
        <v>29</v>
      </c>
      <c r="Y115" s="73"/>
      <c r="Z115" s="73" t="s">
        <v>30</v>
      </c>
      <c r="AA115" s="73"/>
      <c r="AB115" s="73" t="s">
        <v>31</v>
      </c>
      <c r="AC115" s="73"/>
      <c r="AD115" s="70"/>
    </row>
    <row r="116" spans="1:30" s="2" customFormat="1" ht="109.5" customHeight="1" x14ac:dyDescent="0.55000000000000004">
      <c r="A116" s="74"/>
      <c r="B116" s="71"/>
      <c r="C116" s="71"/>
      <c r="D116" s="72"/>
      <c r="E116" s="72"/>
      <c r="F116" s="72"/>
      <c r="G116" s="72"/>
      <c r="H116" s="72"/>
      <c r="I116" s="72"/>
      <c r="J116" s="72"/>
      <c r="K116" s="72"/>
      <c r="L116" s="54" t="s">
        <v>21</v>
      </c>
      <c r="M116" s="55" t="s">
        <v>22</v>
      </c>
      <c r="N116" s="55" t="s">
        <v>21</v>
      </c>
      <c r="O116" s="55" t="s">
        <v>22</v>
      </c>
      <c r="P116" s="55" t="s">
        <v>21</v>
      </c>
      <c r="Q116" s="55" t="s">
        <v>22</v>
      </c>
      <c r="R116" s="55" t="s">
        <v>21</v>
      </c>
      <c r="S116" s="55" t="s">
        <v>22</v>
      </c>
      <c r="T116" s="55" t="s">
        <v>21</v>
      </c>
      <c r="U116" s="55" t="s">
        <v>22</v>
      </c>
      <c r="V116" s="55" t="s">
        <v>21</v>
      </c>
      <c r="W116" s="55" t="s">
        <v>22</v>
      </c>
      <c r="X116" s="55" t="s">
        <v>21</v>
      </c>
      <c r="Y116" s="55" t="s">
        <v>22</v>
      </c>
      <c r="Z116" s="55" t="s">
        <v>21</v>
      </c>
      <c r="AA116" s="55" t="s">
        <v>22</v>
      </c>
      <c r="AB116" s="55" t="s">
        <v>21</v>
      </c>
      <c r="AC116" s="55" t="s">
        <v>22</v>
      </c>
      <c r="AD116" s="70"/>
    </row>
    <row r="117" spans="1:30" s="24" customFormat="1" ht="96" customHeight="1" x14ac:dyDescent="0.65">
      <c r="A117" s="20" t="s">
        <v>48</v>
      </c>
      <c r="B117" s="21" t="s">
        <v>33</v>
      </c>
      <c r="C117" s="21" t="str">
        <f>B117</f>
        <v>150/5</v>
      </c>
      <c r="D117" s="22">
        <v>3.72</v>
      </c>
      <c r="E117" s="22">
        <v>3.72</v>
      </c>
      <c r="F117" s="22">
        <v>6.36</v>
      </c>
      <c r="G117" s="22">
        <v>6.36</v>
      </c>
      <c r="H117" s="22">
        <v>23.56</v>
      </c>
      <c r="I117" s="22">
        <v>23.56</v>
      </c>
      <c r="J117" s="22">
        <v>172.05</v>
      </c>
      <c r="K117" s="22">
        <v>172.05</v>
      </c>
      <c r="L117" s="22">
        <v>0</v>
      </c>
      <c r="M117" s="25">
        <f>L117</f>
        <v>0</v>
      </c>
      <c r="N117" s="25">
        <v>0.03</v>
      </c>
      <c r="O117" s="25">
        <f>N117</f>
        <v>0.03</v>
      </c>
      <c r="P117" s="25">
        <v>0.02</v>
      </c>
      <c r="Q117" s="25">
        <f>P117</f>
        <v>0.02</v>
      </c>
      <c r="R117" s="25">
        <v>20</v>
      </c>
      <c r="S117" s="25">
        <f>R117</f>
        <v>20</v>
      </c>
      <c r="T117" s="25">
        <v>8.4</v>
      </c>
      <c r="U117" s="25">
        <f>T117</f>
        <v>8.4</v>
      </c>
      <c r="V117" s="25">
        <v>29.4</v>
      </c>
      <c r="W117" s="25">
        <f>V117</f>
        <v>29.4</v>
      </c>
      <c r="X117" s="25">
        <v>5.9</v>
      </c>
      <c r="Y117" s="25">
        <f>X117</f>
        <v>5.9</v>
      </c>
      <c r="Z117" s="25">
        <v>0.34</v>
      </c>
      <c r="AA117" s="25">
        <f>Z117</f>
        <v>0.34</v>
      </c>
      <c r="AB117" s="25">
        <v>43.9</v>
      </c>
      <c r="AC117" s="25">
        <f>AB117</f>
        <v>43.9</v>
      </c>
      <c r="AD117" s="23">
        <v>302</v>
      </c>
    </row>
    <row r="118" spans="1:30" s="24" customFormat="1" ht="96" customHeight="1" x14ac:dyDescent="0.65">
      <c r="A118" s="20" t="s">
        <v>34</v>
      </c>
      <c r="B118" s="21">
        <v>18</v>
      </c>
      <c r="C118" s="21">
        <v>18</v>
      </c>
      <c r="D118" s="22">
        <v>1.35</v>
      </c>
      <c r="E118" s="22">
        <v>1.35</v>
      </c>
      <c r="F118" s="22">
        <v>0.52</v>
      </c>
      <c r="G118" s="22">
        <v>0.52</v>
      </c>
      <c r="H118" s="22">
        <v>9.25</v>
      </c>
      <c r="I118" s="22">
        <v>9.25</v>
      </c>
      <c r="J118" s="22">
        <v>47.4</v>
      </c>
      <c r="K118" s="22">
        <v>47.4</v>
      </c>
      <c r="L118" s="22">
        <v>0</v>
      </c>
      <c r="M118" s="25">
        <f t="shared" ref="M118" si="90">L118</f>
        <v>0</v>
      </c>
      <c r="N118" s="25">
        <v>0.02</v>
      </c>
      <c r="O118" s="25">
        <f t="shared" ref="O118" si="91">N118</f>
        <v>0.02</v>
      </c>
      <c r="P118" s="25">
        <v>0</v>
      </c>
      <c r="Q118" s="25">
        <f t="shared" ref="Q118" si="92">P118</f>
        <v>0</v>
      </c>
      <c r="R118" s="25">
        <v>0</v>
      </c>
      <c r="S118" s="25">
        <f t="shared" ref="S118" si="93">R118</f>
        <v>0</v>
      </c>
      <c r="T118" s="25">
        <v>5.94</v>
      </c>
      <c r="U118" s="25">
        <f t="shared" ref="U118" si="94">T118</f>
        <v>5.94</v>
      </c>
      <c r="V118" s="25">
        <v>5.94</v>
      </c>
      <c r="W118" s="25">
        <f t="shared" ref="W118" si="95">V118</f>
        <v>5.94</v>
      </c>
      <c r="X118" s="25">
        <v>10.44</v>
      </c>
      <c r="Y118" s="25">
        <f t="shared" ref="Y118" si="96">X118</f>
        <v>10.44</v>
      </c>
      <c r="Z118" s="25">
        <v>0.8</v>
      </c>
      <c r="AA118" s="25">
        <f t="shared" ref="AA118" si="97">Z118</f>
        <v>0.8</v>
      </c>
      <c r="AB118" s="25">
        <v>0</v>
      </c>
      <c r="AC118" s="25">
        <f t="shared" ref="AC118" si="98">AB118</f>
        <v>0</v>
      </c>
      <c r="AD118" s="23" t="s">
        <v>35</v>
      </c>
    </row>
    <row r="119" spans="1:30" s="24" customFormat="1" x14ac:dyDescent="0.65">
      <c r="A119" s="20" t="s">
        <v>53</v>
      </c>
      <c r="B119" s="21" t="s">
        <v>73</v>
      </c>
      <c r="C119" s="21" t="s">
        <v>73</v>
      </c>
      <c r="D119" s="22">
        <v>0.2</v>
      </c>
      <c r="E119" s="22">
        <v>0.2</v>
      </c>
      <c r="F119" s="22">
        <v>0</v>
      </c>
      <c r="G119" s="22">
        <v>0</v>
      </c>
      <c r="H119" s="22">
        <v>15</v>
      </c>
      <c r="I119" s="22">
        <v>15</v>
      </c>
      <c r="J119" s="22">
        <v>58</v>
      </c>
      <c r="K119" s="22">
        <v>58</v>
      </c>
      <c r="L119" s="22">
        <v>0.02</v>
      </c>
      <c r="M119" s="25">
        <v>0.02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1.29</v>
      </c>
      <c r="U119" s="25">
        <v>1.29</v>
      </c>
      <c r="V119" s="25">
        <v>1.6</v>
      </c>
      <c r="W119" s="25">
        <v>1.6</v>
      </c>
      <c r="X119" s="25">
        <v>0.88</v>
      </c>
      <c r="Y119" s="25">
        <v>0.88</v>
      </c>
      <c r="Z119" s="25">
        <v>0.21</v>
      </c>
      <c r="AA119" s="25">
        <v>0.21</v>
      </c>
      <c r="AB119" s="25">
        <v>8.7100000000000009</v>
      </c>
      <c r="AC119" s="25">
        <v>8.7100000000000009</v>
      </c>
      <c r="AD119" s="23">
        <v>685</v>
      </c>
    </row>
    <row r="120" spans="1:30" s="24" customFormat="1" x14ac:dyDescent="0.65">
      <c r="A120" s="26" t="s">
        <v>36</v>
      </c>
      <c r="B120" s="21">
        <v>388</v>
      </c>
      <c r="C120" s="21">
        <v>388</v>
      </c>
      <c r="D120" s="22">
        <f>SUM(D117:D119)</f>
        <v>5.2700000000000005</v>
      </c>
      <c r="E120" s="22">
        <f t="shared" ref="E120:AC120" si="99">SUM(E117:E119)</f>
        <v>5.2700000000000005</v>
      </c>
      <c r="F120" s="22">
        <f t="shared" si="99"/>
        <v>6.8800000000000008</v>
      </c>
      <c r="G120" s="22">
        <f t="shared" si="99"/>
        <v>6.8800000000000008</v>
      </c>
      <c r="H120" s="22">
        <f t="shared" si="99"/>
        <v>47.81</v>
      </c>
      <c r="I120" s="22">
        <f t="shared" si="99"/>
        <v>47.81</v>
      </c>
      <c r="J120" s="22">
        <f t="shared" si="99"/>
        <v>277.45000000000005</v>
      </c>
      <c r="K120" s="22">
        <f t="shared" si="99"/>
        <v>277.45000000000005</v>
      </c>
      <c r="L120" s="22">
        <f t="shared" si="99"/>
        <v>0.02</v>
      </c>
      <c r="M120" s="25">
        <f t="shared" si="99"/>
        <v>0.02</v>
      </c>
      <c r="N120" s="25">
        <f t="shared" si="99"/>
        <v>0.05</v>
      </c>
      <c r="O120" s="25">
        <f t="shared" si="99"/>
        <v>0.05</v>
      </c>
      <c r="P120" s="25">
        <f t="shared" si="99"/>
        <v>0.02</v>
      </c>
      <c r="Q120" s="25">
        <f t="shared" si="99"/>
        <v>0.02</v>
      </c>
      <c r="R120" s="25">
        <f t="shared" si="99"/>
        <v>20</v>
      </c>
      <c r="S120" s="25">
        <f t="shared" si="99"/>
        <v>20</v>
      </c>
      <c r="T120" s="25">
        <f t="shared" si="99"/>
        <v>15.629999999999999</v>
      </c>
      <c r="U120" s="25">
        <f t="shared" si="99"/>
        <v>15.629999999999999</v>
      </c>
      <c r="V120" s="25">
        <f t="shared" si="99"/>
        <v>36.94</v>
      </c>
      <c r="W120" s="25">
        <f t="shared" si="99"/>
        <v>36.94</v>
      </c>
      <c r="X120" s="25">
        <f t="shared" si="99"/>
        <v>17.22</v>
      </c>
      <c r="Y120" s="25">
        <f t="shared" si="99"/>
        <v>17.22</v>
      </c>
      <c r="Z120" s="25">
        <f t="shared" si="99"/>
        <v>1.35</v>
      </c>
      <c r="AA120" s="25">
        <f t="shared" si="99"/>
        <v>1.35</v>
      </c>
      <c r="AB120" s="25">
        <f t="shared" si="99"/>
        <v>52.61</v>
      </c>
      <c r="AC120" s="25">
        <f t="shared" si="99"/>
        <v>52.61</v>
      </c>
      <c r="AD120" s="27"/>
    </row>
    <row r="121" spans="1:30" s="10" customFormat="1" ht="40.5" x14ac:dyDescent="0.6">
      <c r="A121" s="13"/>
      <c r="B121" s="48"/>
      <c r="C121" s="48"/>
      <c r="D121" s="52"/>
      <c r="E121" s="52"/>
      <c r="F121" s="52"/>
      <c r="G121" s="52"/>
      <c r="H121" s="52"/>
      <c r="I121" s="52"/>
      <c r="J121" s="52"/>
      <c r="K121" s="52"/>
      <c r="L121" s="52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15"/>
    </row>
    <row r="122" spans="1:30" s="10" customFormat="1" ht="40.5" x14ac:dyDescent="0.6">
      <c r="A122" s="13"/>
      <c r="B122" s="48"/>
      <c r="C122" s="48"/>
      <c r="D122" s="52"/>
      <c r="E122" s="52"/>
      <c r="F122" s="52"/>
      <c r="G122" s="52"/>
      <c r="H122" s="52"/>
      <c r="I122" s="52"/>
      <c r="J122" s="52"/>
      <c r="K122" s="52"/>
      <c r="L122" s="52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15"/>
    </row>
    <row r="123" spans="1:30" s="10" customFormat="1" ht="40.5" x14ac:dyDescent="0.6">
      <c r="A123" s="11" t="s">
        <v>45</v>
      </c>
      <c r="B123" s="64"/>
      <c r="C123" s="64"/>
      <c r="D123" s="61"/>
      <c r="E123" s="61"/>
      <c r="F123" s="61"/>
      <c r="G123" s="61"/>
      <c r="H123" s="61"/>
      <c r="I123" s="61"/>
      <c r="J123" s="61"/>
      <c r="K123" s="61"/>
      <c r="L123" s="61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17"/>
    </row>
    <row r="124" spans="1:30" s="10" customFormat="1" ht="39.75" x14ac:dyDescent="0.6">
      <c r="A124" s="74" t="s">
        <v>12</v>
      </c>
      <c r="B124" s="71" t="s">
        <v>13</v>
      </c>
      <c r="C124" s="71"/>
      <c r="D124" s="72" t="s">
        <v>14</v>
      </c>
      <c r="E124" s="72"/>
      <c r="F124" s="72" t="s">
        <v>15</v>
      </c>
      <c r="G124" s="72"/>
      <c r="H124" s="72" t="s">
        <v>16</v>
      </c>
      <c r="I124" s="72"/>
      <c r="J124" s="72" t="s">
        <v>17</v>
      </c>
      <c r="K124" s="72"/>
      <c r="L124" s="69" t="s">
        <v>18</v>
      </c>
      <c r="M124" s="69"/>
      <c r="N124" s="69"/>
      <c r="O124" s="69"/>
      <c r="P124" s="69"/>
      <c r="Q124" s="69"/>
      <c r="R124" s="69"/>
      <c r="S124" s="69"/>
      <c r="T124" s="69" t="s">
        <v>19</v>
      </c>
      <c r="U124" s="69"/>
      <c r="V124" s="69"/>
      <c r="W124" s="69"/>
      <c r="X124" s="69"/>
      <c r="Y124" s="69"/>
      <c r="Z124" s="69"/>
      <c r="AA124" s="69"/>
      <c r="AB124" s="69"/>
      <c r="AC124" s="69"/>
      <c r="AD124" s="70" t="s">
        <v>20</v>
      </c>
    </row>
    <row r="125" spans="1:30" s="10" customFormat="1" ht="39.75" x14ac:dyDescent="0.6">
      <c r="A125" s="74"/>
      <c r="B125" s="71" t="s">
        <v>21</v>
      </c>
      <c r="C125" s="71" t="s">
        <v>22</v>
      </c>
      <c r="D125" s="72" t="s">
        <v>21</v>
      </c>
      <c r="E125" s="72" t="s">
        <v>22</v>
      </c>
      <c r="F125" s="72" t="s">
        <v>21</v>
      </c>
      <c r="G125" s="72" t="s">
        <v>22</v>
      </c>
      <c r="H125" s="72" t="s">
        <v>21</v>
      </c>
      <c r="I125" s="72" t="s">
        <v>22</v>
      </c>
      <c r="J125" s="72" t="s">
        <v>21</v>
      </c>
      <c r="K125" s="72" t="s">
        <v>22</v>
      </c>
      <c r="L125" s="69" t="s">
        <v>23</v>
      </c>
      <c r="M125" s="69"/>
      <c r="N125" s="69" t="s">
        <v>24</v>
      </c>
      <c r="O125" s="69"/>
      <c r="P125" s="73" t="s">
        <v>25</v>
      </c>
      <c r="Q125" s="73"/>
      <c r="R125" s="73" t="s">
        <v>26</v>
      </c>
      <c r="S125" s="73"/>
      <c r="T125" s="73" t="s">
        <v>27</v>
      </c>
      <c r="U125" s="73"/>
      <c r="V125" s="73" t="s">
        <v>28</v>
      </c>
      <c r="W125" s="73"/>
      <c r="X125" s="73" t="s">
        <v>29</v>
      </c>
      <c r="Y125" s="73"/>
      <c r="Z125" s="73" t="s">
        <v>30</v>
      </c>
      <c r="AA125" s="73"/>
      <c r="AB125" s="73" t="s">
        <v>31</v>
      </c>
      <c r="AC125" s="73"/>
      <c r="AD125" s="70"/>
    </row>
    <row r="126" spans="1:30" s="2" customFormat="1" ht="96.75" customHeight="1" x14ac:dyDescent="0.55000000000000004">
      <c r="A126" s="74"/>
      <c r="B126" s="71"/>
      <c r="C126" s="71"/>
      <c r="D126" s="72"/>
      <c r="E126" s="72"/>
      <c r="F126" s="72"/>
      <c r="G126" s="72"/>
      <c r="H126" s="72"/>
      <c r="I126" s="72"/>
      <c r="J126" s="72"/>
      <c r="K126" s="72"/>
      <c r="L126" s="54" t="s">
        <v>21</v>
      </c>
      <c r="M126" s="55" t="s">
        <v>22</v>
      </c>
      <c r="N126" s="55" t="s">
        <v>21</v>
      </c>
      <c r="O126" s="55" t="s">
        <v>22</v>
      </c>
      <c r="P126" s="55" t="s">
        <v>21</v>
      </c>
      <c r="Q126" s="55" t="s">
        <v>22</v>
      </c>
      <c r="R126" s="55" t="s">
        <v>21</v>
      </c>
      <c r="S126" s="55" t="s">
        <v>22</v>
      </c>
      <c r="T126" s="55" t="s">
        <v>21</v>
      </c>
      <c r="U126" s="55" t="s">
        <v>22</v>
      </c>
      <c r="V126" s="55" t="s">
        <v>21</v>
      </c>
      <c r="W126" s="55" t="s">
        <v>22</v>
      </c>
      <c r="X126" s="55" t="s">
        <v>21</v>
      </c>
      <c r="Y126" s="55" t="s">
        <v>22</v>
      </c>
      <c r="Z126" s="55" t="s">
        <v>21</v>
      </c>
      <c r="AA126" s="55" t="s">
        <v>22</v>
      </c>
      <c r="AB126" s="55" t="s">
        <v>21</v>
      </c>
      <c r="AC126" s="55" t="s">
        <v>22</v>
      </c>
      <c r="AD126" s="70"/>
    </row>
    <row r="127" spans="1:30" s="24" customFormat="1" ht="41.25" customHeight="1" x14ac:dyDescent="0.65">
      <c r="A127" s="37" t="s">
        <v>88</v>
      </c>
      <c r="B127" s="38">
        <v>25</v>
      </c>
      <c r="C127" s="38">
        <v>25</v>
      </c>
      <c r="D127" s="22">
        <v>0.2</v>
      </c>
      <c r="E127" s="22">
        <v>0.2</v>
      </c>
      <c r="F127" s="22">
        <v>0.03</v>
      </c>
      <c r="G127" s="22">
        <v>0.03</v>
      </c>
      <c r="H127" s="22">
        <v>0.7</v>
      </c>
      <c r="I127" s="22">
        <v>0.7</v>
      </c>
      <c r="J127" s="22">
        <v>3.75</v>
      </c>
      <c r="K127" s="22">
        <v>3.75</v>
      </c>
      <c r="L127" s="30">
        <v>0.01</v>
      </c>
      <c r="M127" s="25">
        <v>0.01</v>
      </c>
      <c r="N127" s="25">
        <v>8.1</v>
      </c>
      <c r="O127" s="25">
        <v>8.1</v>
      </c>
      <c r="P127" s="25">
        <v>0.02</v>
      </c>
      <c r="Q127" s="25">
        <v>0.02</v>
      </c>
      <c r="R127" s="25">
        <v>0.12</v>
      </c>
      <c r="S127" s="25">
        <v>0.12</v>
      </c>
      <c r="T127" s="25">
        <v>3</v>
      </c>
      <c r="U127" s="25">
        <v>3</v>
      </c>
      <c r="V127" s="25">
        <v>0.13</v>
      </c>
      <c r="W127" s="25">
        <v>0.13</v>
      </c>
      <c r="X127" s="25">
        <v>6.6</v>
      </c>
      <c r="Y127" s="25">
        <v>6.6</v>
      </c>
      <c r="Z127" s="25">
        <v>0.36</v>
      </c>
      <c r="AA127" s="25">
        <v>0.36</v>
      </c>
      <c r="AB127" s="23" t="s">
        <v>94</v>
      </c>
    </row>
    <row r="128" spans="1:30" s="24" customFormat="1" ht="84" customHeight="1" x14ac:dyDescent="0.65">
      <c r="A128" s="20" t="s">
        <v>72</v>
      </c>
      <c r="B128" s="39" t="s">
        <v>38</v>
      </c>
      <c r="C128" s="21" t="s">
        <v>39</v>
      </c>
      <c r="D128" s="22">
        <v>2.3199999999999998</v>
      </c>
      <c r="E128" s="22">
        <v>2.9</v>
      </c>
      <c r="F128" s="22">
        <v>2</v>
      </c>
      <c r="G128" s="22">
        <v>5.3</v>
      </c>
      <c r="H128" s="22">
        <v>16.8</v>
      </c>
      <c r="I128" s="22">
        <v>21</v>
      </c>
      <c r="J128" s="22">
        <v>96</v>
      </c>
      <c r="K128" s="22">
        <v>121</v>
      </c>
      <c r="L128" s="22">
        <v>14.72</v>
      </c>
      <c r="M128" s="25">
        <f>L128/200*250</f>
        <v>18.399999999999999</v>
      </c>
      <c r="N128" s="25">
        <v>0.05</v>
      </c>
      <c r="O128" s="25">
        <f>N128/200*250</f>
        <v>6.25E-2</v>
      </c>
      <c r="P128" s="25">
        <v>0.04</v>
      </c>
      <c r="Q128" s="25">
        <f>P128/200*250</f>
        <v>0.05</v>
      </c>
      <c r="R128" s="25">
        <v>0</v>
      </c>
      <c r="S128" s="25">
        <f>R128/200*250</f>
        <v>0</v>
      </c>
      <c r="T128" s="25">
        <v>34.659999999999997</v>
      </c>
      <c r="U128" s="25">
        <f>T128/200*250</f>
        <v>43.324999999999996</v>
      </c>
      <c r="V128" s="25">
        <v>38.1</v>
      </c>
      <c r="W128" s="25">
        <f>V128/200*250</f>
        <v>47.625</v>
      </c>
      <c r="X128" s="25">
        <v>17.8</v>
      </c>
      <c r="Y128" s="25">
        <f>X128/200*250</f>
        <v>22.250000000000004</v>
      </c>
      <c r="Z128" s="25">
        <v>0.64</v>
      </c>
      <c r="AA128" s="25">
        <f>Z128/200*250</f>
        <v>0.8</v>
      </c>
      <c r="AB128" s="25">
        <v>303.74</v>
      </c>
      <c r="AC128" s="25">
        <f>AB128/200*250</f>
        <v>379.67500000000001</v>
      </c>
      <c r="AD128" s="23">
        <v>124</v>
      </c>
    </row>
    <row r="129" spans="1:30" s="24" customFormat="1" ht="90.75" customHeight="1" x14ac:dyDescent="0.65">
      <c r="A129" s="20" t="s">
        <v>71</v>
      </c>
      <c r="B129" s="21" t="s">
        <v>68</v>
      </c>
      <c r="C129" s="21" t="s">
        <v>68</v>
      </c>
      <c r="D129" s="22">
        <v>9.5399999999999991</v>
      </c>
      <c r="E129" s="22">
        <v>9.5399999999999991</v>
      </c>
      <c r="F129" s="22">
        <v>4.59</v>
      </c>
      <c r="G129" s="22">
        <v>4.59</v>
      </c>
      <c r="H129" s="22">
        <v>5.04</v>
      </c>
      <c r="I129" s="22">
        <v>5.04</v>
      </c>
      <c r="J129" s="22">
        <v>100.8</v>
      </c>
      <c r="K129" s="22">
        <v>100.8</v>
      </c>
      <c r="L129" s="22">
        <v>1.88</v>
      </c>
      <c r="M129" s="25">
        <v>1.88</v>
      </c>
      <c r="N129" s="25">
        <v>0.06</v>
      </c>
      <c r="O129" s="25">
        <v>0.06</v>
      </c>
      <c r="P129" s="25">
        <v>0.05</v>
      </c>
      <c r="Q129" s="25">
        <v>0.05</v>
      </c>
      <c r="R129" s="25">
        <v>4.54</v>
      </c>
      <c r="S129" s="25">
        <v>4.54</v>
      </c>
      <c r="T129" s="25">
        <v>25.2</v>
      </c>
      <c r="U129" s="25">
        <v>25.2</v>
      </c>
      <c r="V129" s="25">
        <v>133.05000000000001</v>
      </c>
      <c r="W129" s="25" t="s">
        <v>54</v>
      </c>
      <c r="X129" s="25">
        <v>25.95</v>
      </c>
      <c r="Y129" s="25">
        <v>25.95</v>
      </c>
      <c r="Z129" s="25">
        <v>0.51</v>
      </c>
      <c r="AA129" s="25">
        <v>0.51</v>
      </c>
      <c r="AB129" s="25">
        <v>229.65</v>
      </c>
      <c r="AC129" s="25">
        <v>229.65</v>
      </c>
      <c r="AD129" s="25">
        <v>374</v>
      </c>
    </row>
    <row r="130" spans="1:30" s="24" customFormat="1" ht="51" customHeight="1" x14ac:dyDescent="0.65">
      <c r="A130" s="20" t="s">
        <v>55</v>
      </c>
      <c r="B130" s="21">
        <v>150</v>
      </c>
      <c r="C130" s="21">
        <v>180</v>
      </c>
      <c r="D130" s="22">
        <v>3.15</v>
      </c>
      <c r="E130" s="22">
        <v>3.15</v>
      </c>
      <c r="F130" s="22">
        <v>8.25</v>
      </c>
      <c r="G130" s="22">
        <v>8.25</v>
      </c>
      <c r="H130" s="22">
        <v>21.75</v>
      </c>
      <c r="I130" s="22">
        <v>21.75</v>
      </c>
      <c r="J130" s="22">
        <v>189</v>
      </c>
      <c r="K130" s="22">
        <v>226.8</v>
      </c>
      <c r="L130" s="22">
        <v>18.149999999999999</v>
      </c>
      <c r="M130" s="25">
        <f t="shared" ref="M130" si="100">L130</f>
        <v>18.149999999999999</v>
      </c>
      <c r="N130" s="25">
        <v>0.14000000000000001</v>
      </c>
      <c r="O130" s="25">
        <f t="shared" ref="O130" si="101">N130</f>
        <v>0.14000000000000001</v>
      </c>
      <c r="P130" s="25">
        <v>0.11</v>
      </c>
      <c r="Q130" s="25">
        <f t="shared" ref="Q130" si="102">P130</f>
        <v>0.11</v>
      </c>
      <c r="R130" s="25">
        <v>25.5</v>
      </c>
      <c r="S130" s="25">
        <f t="shared" ref="S130" si="103">R130</f>
        <v>25.5</v>
      </c>
      <c r="T130" s="25">
        <v>36.979999999999997</v>
      </c>
      <c r="U130" s="25">
        <f t="shared" ref="U130" si="104">T130</f>
        <v>36.979999999999997</v>
      </c>
      <c r="V130" s="25">
        <v>86.6</v>
      </c>
      <c r="W130" s="25">
        <f t="shared" ref="W130" si="105">V130</f>
        <v>86.6</v>
      </c>
      <c r="X130" s="25">
        <v>27.75</v>
      </c>
      <c r="Y130" s="25">
        <f t="shared" ref="Y130" si="106">X130</f>
        <v>27.75</v>
      </c>
      <c r="Z130" s="25">
        <v>1.01</v>
      </c>
      <c r="AA130" s="25">
        <f t="shared" ref="AA130" si="107">Z130</f>
        <v>1.01</v>
      </c>
      <c r="AB130" s="25">
        <v>648.45000000000005</v>
      </c>
      <c r="AC130" s="25">
        <f t="shared" ref="AC130" si="108">AB130</f>
        <v>648.45000000000005</v>
      </c>
      <c r="AD130" s="23">
        <v>520</v>
      </c>
    </row>
    <row r="131" spans="1:30" s="24" customFormat="1" ht="44.25" customHeight="1" x14ac:dyDescent="0.65">
      <c r="A131" s="20" t="s">
        <v>42</v>
      </c>
      <c r="B131" s="21">
        <v>32.5</v>
      </c>
      <c r="C131" s="21">
        <v>32.5</v>
      </c>
      <c r="D131" s="22">
        <v>2.5024999999999999</v>
      </c>
      <c r="E131" s="22">
        <v>2.5024999999999999</v>
      </c>
      <c r="F131" s="22">
        <v>0.45500000000000002</v>
      </c>
      <c r="G131" s="22">
        <v>0.45500000000000002</v>
      </c>
      <c r="H131" s="22">
        <v>12.2525</v>
      </c>
      <c r="I131" s="22">
        <v>12.2525</v>
      </c>
      <c r="J131" s="22">
        <v>13.22</v>
      </c>
      <c r="K131" s="22">
        <v>13.22</v>
      </c>
      <c r="L131" s="22">
        <v>0</v>
      </c>
      <c r="M131" s="25">
        <v>0</v>
      </c>
      <c r="N131" s="25">
        <v>0.03</v>
      </c>
      <c r="O131" s="25">
        <v>0.03</v>
      </c>
      <c r="P131" s="25">
        <v>0</v>
      </c>
      <c r="Q131" s="25">
        <v>0</v>
      </c>
      <c r="R131" s="25">
        <v>0</v>
      </c>
      <c r="S131" s="25">
        <v>0</v>
      </c>
      <c r="T131" s="25">
        <v>11.62</v>
      </c>
      <c r="U131" s="25">
        <v>11.62</v>
      </c>
      <c r="V131" s="25">
        <v>22.86</v>
      </c>
      <c r="W131" s="25">
        <v>22.86</v>
      </c>
      <c r="X131" s="25">
        <v>20.420000000000002</v>
      </c>
      <c r="Y131" s="25">
        <v>20.420000000000002</v>
      </c>
      <c r="Z131" s="25">
        <v>1.58</v>
      </c>
      <c r="AA131" s="25">
        <v>1.58</v>
      </c>
      <c r="AB131" s="25">
        <v>0</v>
      </c>
      <c r="AC131" s="25">
        <v>0</v>
      </c>
      <c r="AD131" s="23" t="s">
        <v>35</v>
      </c>
    </row>
    <row r="132" spans="1:30" s="24" customFormat="1" ht="44.25" customHeight="1" x14ac:dyDescent="0.65">
      <c r="A132" s="20" t="s">
        <v>53</v>
      </c>
      <c r="B132" s="21" t="s">
        <v>73</v>
      </c>
      <c r="C132" s="21" t="s">
        <v>73</v>
      </c>
      <c r="D132" s="22">
        <v>0.2</v>
      </c>
      <c r="E132" s="22">
        <v>0.2</v>
      </c>
      <c r="F132" s="22">
        <v>0</v>
      </c>
      <c r="G132" s="22">
        <v>0</v>
      </c>
      <c r="H132" s="22">
        <v>15</v>
      </c>
      <c r="I132" s="22">
        <v>15</v>
      </c>
      <c r="J132" s="22">
        <v>58</v>
      </c>
      <c r="K132" s="22">
        <v>58</v>
      </c>
      <c r="L132" s="22">
        <v>0.02</v>
      </c>
      <c r="M132" s="25">
        <v>0.02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1.29</v>
      </c>
      <c r="U132" s="25">
        <v>1.29</v>
      </c>
      <c r="V132" s="25">
        <v>1.6</v>
      </c>
      <c r="W132" s="25">
        <v>1.6</v>
      </c>
      <c r="X132" s="25">
        <v>0.88</v>
      </c>
      <c r="Y132" s="25">
        <v>0.88</v>
      </c>
      <c r="Z132" s="25">
        <v>0.21</v>
      </c>
      <c r="AA132" s="25">
        <v>0.21</v>
      </c>
      <c r="AB132" s="25">
        <v>8.7100000000000009</v>
      </c>
      <c r="AC132" s="25">
        <v>8.7100000000000009</v>
      </c>
      <c r="AD132" s="23">
        <v>685</v>
      </c>
    </row>
    <row r="133" spans="1:30" s="24" customFormat="1" ht="44.25" customHeight="1" x14ac:dyDescent="0.65">
      <c r="A133" s="26" t="s">
        <v>36</v>
      </c>
      <c r="B133" s="21">
        <f>25+201+150+90+32.5+215</f>
        <v>713.5</v>
      </c>
      <c r="C133" s="21">
        <f>713.5+50</f>
        <v>763.5</v>
      </c>
      <c r="D133" s="22">
        <f>D127+D128++D129+D130+D131+D132</f>
        <v>17.912499999999998</v>
      </c>
      <c r="E133" s="22">
        <f t="shared" ref="E133:AC133" si="109">E127+E128++E129+E130+E131+E132</f>
        <v>18.4925</v>
      </c>
      <c r="F133" s="22">
        <f t="shared" si="109"/>
        <v>15.324999999999999</v>
      </c>
      <c r="G133" s="22">
        <f t="shared" si="109"/>
        <v>18.625</v>
      </c>
      <c r="H133" s="22">
        <f t="shared" si="109"/>
        <v>71.54249999999999</v>
      </c>
      <c r="I133" s="22">
        <f t="shared" si="109"/>
        <v>75.742499999999993</v>
      </c>
      <c r="J133" s="22">
        <f t="shared" si="109"/>
        <v>460.77000000000004</v>
      </c>
      <c r="K133" s="22">
        <f t="shared" si="109"/>
        <v>523.57000000000005</v>
      </c>
      <c r="L133" s="22">
        <f t="shared" si="109"/>
        <v>34.78</v>
      </c>
      <c r="M133" s="22">
        <f t="shared" si="109"/>
        <v>38.46</v>
      </c>
      <c r="N133" s="22">
        <f t="shared" si="109"/>
        <v>8.3800000000000008</v>
      </c>
      <c r="O133" s="22">
        <f t="shared" si="109"/>
        <v>8.3925000000000001</v>
      </c>
      <c r="P133" s="22">
        <f t="shared" si="109"/>
        <v>0.22</v>
      </c>
      <c r="Q133" s="22">
        <f t="shared" si="109"/>
        <v>0.23</v>
      </c>
      <c r="R133" s="22">
        <f t="shared" si="109"/>
        <v>30.16</v>
      </c>
      <c r="S133" s="22">
        <f t="shared" si="109"/>
        <v>30.16</v>
      </c>
      <c r="T133" s="22">
        <f t="shared" si="109"/>
        <v>112.75000000000001</v>
      </c>
      <c r="U133" s="22">
        <f t="shared" si="109"/>
        <v>121.41500000000001</v>
      </c>
      <c r="V133" s="22">
        <f t="shared" si="109"/>
        <v>282.34000000000003</v>
      </c>
      <c r="W133" s="22" t="e">
        <f t="shared" si="109"/>
        <v>#VALUE!</v>
      </c>
      <c r="X133" s="22">
        <f t="shared" si="109"/>
        <v>99.399999999999991</v>
      </c>
      <c r="Y133" s="22">
        <f t="shared" si="109"/>
        <v>103.85</v>
      </c>
      <c r="Z133" s="22">
        <f t="shared" si="109"/>
        <v>4.3099999999999996</v>
      </c>
      <c r="AA133" s="22">
        <f t="shared" si="109"/>
        <v>4.47</v>
      </c>
      <c r="AB133" s="22" t="e">
        <f t="shared" si="109"/>
        <v>#VALUE!</v>
      </c>
      <c r="AC133" s="22">
        <f t="shared" si="109"/>
        <v>1266.4850000000001</v>
      </c>
      <c r="AD133" s="27"/>
    </row>
    <row r="134" spans="1:30" s="24" customFormat="1" ht="44.25" customHeight="1" x14ac:dyDescent="0.65">
      <c r="A134" s="26" t="s">
        <v>43</v>
      </c>
      <c r="B134" s="21">
        <f>713.5+388</f>
        <v>1101.5</v>
      </c>
      <c r="C134" s="21">
        <f>763.5+388</f>
        <v>1151.5</v>
      </c>
      <c r="D134" s="22">
        <f>D120+D133</f>
        <v>23.182499999999997</v>
      </c>
      <c r="E134" s="22">
        <f t="shared" ref="E134:AC134" si="110">E120+E133</f>
        <v>23.762499999999999</v>
      </c>
      <c r="F134" s="22">
        <f t="shared" si="110"/>
        <v>22.204999999999998</v>
      </c>
      <c r="G134" s="22">
        <f t="shared" si="110"/>
        <v>25.505000000000003</v>
      </c>
      <c r="H134" s="22">
        <f t="shared" si="110"/>
        <v>119.35249999999999</v>
      </c>
      <c r="I134" s="22">
        <f t="shared" si="110"/>
        <v>123.55249999999999</v>
      </c>
      <c r="J134" s="22">
        <f t="shared" si="110"/>
        <v>738.22</v>
      </c>
      <c r="K134" s="22">
        <f t="shared" si="110"/>
        <v>801.0200000000001</v>
      </c>
      <c r="L134" s="22">
        <f t="shared" si="110"/>
        <v>34.800000000000004</v>
      </c>
      <c r="M134" s="22">
        <f t="shared" si="110"/>
        <v>38.480000000000004</v>
      </c>
      <c r="N134" s="22">
        <f t="shared" si="110"/>
        <v>8.4300000000000015</v>
      </c>
      <c r="O134" s="22">
        <f t="shared" si="110"/>
        <v>8.4425000000000008</v>
      </c>
      <c r="P134" s="22">
        <f t="shared" si="110"/>
        <v>0.24</v>
      </c>
      <c r="Q134" s="22">
        <f t="shared" si="110"/>
        <v>0.25</v>
      </c>
      <c r="R134" s="22">
        <f t="shared" si="110"/>
        <v>50.16</v>
      </c>
      <c r="S134" s="22">
        <f t="shared" si="110"/>
        <v>50.16</v>
      </c>
      <c r="T134" s="22">
        <f t="shared" si="110"/>
        <v>128.38000000000002</v>
      </c>
      <c r="U134" s="22">
        <f t="shared" si="110"/>
        <v>137.04500000000002</v>
      </c>
      <c r="V134" s="22">
        <f t="shared" si="110"/>
        <v>319.28000000000003</v>
      </c>
      <c r="W134" s="22" t="e">
        <f t="shared" si="110"/>
        <v>#VALUE!</v>
      </c>
      <c r="X134" s="22">
        <f t="shared" si="110"/>
        <v>116.61999999999999</v>
      </c>
      <c r="Y134" s="22">
        <f t="shared" si="110"/>
        <v>121.07</v>
      </c>
      <c r="Z134" s="22">
        <f t="shared" si="110"/>
        <v>5.66</v>
      </c>
      <c r="AA134" s="22">
        <f t="shared" si="110"/>
        <v>5.82</v>
      </c>
      <c r="AB134" s="22" t="e">
        <f t="shared" si="110"/>
        <v>#VALUE!</v>
      </c>
      <c r="AC134" s="22">
        <f t="shared" si="110"/>
        <v>1319.095</v>
      </c>
      <c r="AD134" s="27"/>
    </row>
    <row r="135" spans="1:30" s="10" customFormat="1" ht="40.5" x14ac:dyDescent="0.6">
      <c r="A135" s="13"/>
      <c r="B135" s="48"/>
      <c r="C135" s="48"/>
      <c r="D135" s="52"/>
      <c r="E135" s="52"/>
      <c r="F135" s="52"/>
      <c r="G135" s="52"/>
      <c r="H135" s="52"/>
      <c r="I135" s="52"/>
      <c r="J135" s="52"/>
      <c r="K135" s="52"/>
      <c r="L135" s="52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15"/>
    </row>
    <row r="136" spans="1:30" s="10" customFormat="1" ht="40.5" x14ac:dyDescent="0.6">
      <c r="A136" s="13"/>
      <c r="B136" s="48"/>
      <c r="C136" s="48"/>
      <c r="D136" s="52"/>
      <c r="E136" s="52"/>
      <c r="F136" s="52"/>
      <c r="G136" s="52"/>
      <c r="H136" s="52"/>
      <c r="I136" s="52"/>
      <c r="J136" s="52"/>
      <c r="K136" s="52"/>
      <c r="L136" s="52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15"/>
    </row>
    <row r="137" spans="1:30" s="10" customFormat="1" ht="40.5" x14ac:dyDescent="0.6">
      <c r="A137" s="13"/>
      <c r="B137" s="48"/>
      <c r="C137" s="48"/>
      <c r="D137" s="52"/>
      <c r="E137" s="52"/>
      <c r="F137" s="52"/>
      <c r="G137" s="52"/>
      <c r="H137" s="52"/>
      <c r="I137" s="52"/>
      <c r="J137" s="52"/>
      <c r="K137" s="52"/>
      <c r="L137" s="52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15"/>
    </row>
    <row r="138" spans="1:30" s="10" customFormat="1" ht="40.5" x14ac:dyDescent="0.6">
      <c r="A138" s="11" t="s">
        <v>57</v>
      </c>
      <c r="B138" s="60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18"/>
    </row>
    <row r="139" spans="1:30" s="10" customFormat="1" ht="40.5" x14ac:dyDescent="0.6">
      <c r="A139" s="11" t="s">
        <v>58</v>
      </c>
      <c r="B139" s="64"/>
      <c r="C139" s="64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12"/>
    </row>
    <row r="140" spans="1:30" s="10" customFormat="1" ht="40.5" x14ac:dyDescent="0.6">
      <c r="A140" s="11" t="s">
        <v>59</v>
      </c>
      <c r="B140" s="67"/>
      <c r="C140" s="67"/>
      <c r="D140" s="61"/>
      <c r="E140" s="61"/>
      <c r="F140" s="61"/>
      <c r="G140" s="61"/>
      <c r="H140" s="61"/>
      <c r="I140" s="61"/>
      <c r="J140" s="61"/>
      <c r="K140" s="61"/>
      <c r="L140" s="61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12"/>
    </row>
    <row r="141" spans="1:30" s="10" customFormat="1" ht="39.75" x14ac:dyDescent="0.6">
      <c r="A141" s="74" t="s">
        <v>12</v>
      </c>
      <c r="B141" s="71" t="s">
        <v>13</v>
      </c>
      <c r="C141" s="71"/>
      <c r="D141" s="72" t="s">
        <v>14</v>
      </c>
      <c r="E141" s="72"/>
      <c r="F141" s="72" t="s">
        <v>15</v>
      </c>
      <c r="G141" s="72"/>
      <c r="H141" s="75" t="s">
        <v>16</v>
      </c>
      <c r="I141" s="76"/>
      <c r="J141" s="72" t="s">
        <v>17</v>
      </c>
      <c r="K141" s="72"/>
      <c r="L141" s="69" t="s">
        <v>18</v>
      </c>
      <c r="M141" s="69"/>
      <c r="N141" s="69"/>
      <c r="O141" s="69"/>
      <c r="P141" s="69"/>
      <c r="Q141" s="69"/>
      <c r="R141" s="69"/>
      <c r="S141" s="69"/>
      <c r="T141" s="69" t="s">
        <v>19</v>
      </c>
      <c r="U141" s="69"/>
      <c r="V141" s="69"/>
      <c r="W141" s="69"/>
      <c r="X141" s="69"/>
      <c r="Y141" s="69"/>
      <c r="Z141" s="69"/>
      <c r="AA141" s="69"/>
      <c r="AB141" s="69"/>
      <c r="AC141" s="69"/>
      <c r="AD141" s="70" t="s">
        <v>20</v>
      </c>
    </row>
    <row r="142" spans="1:30" s="10" customFormat="1" ht="39.75" x14ac:dyDescent="0.6">
      <c r="A142" s="74"/>
      <c r="B142" s="71" t="s">
        <v>21</v>
      </c>
      <c r="C142" s="71" t="s">
        <v>22</v>
      </c>
      <c r="D142" s="72" t="s">
        <v>21</v>
      </c>
      <c r="E142" s="72" t="s">
        <v>22</v>
      </c>
      <c r="F142" s="72" t="s">
        <v>21</v>
      </c>
      <c r="G142" s="72" t="s">
        <v>22</v>
      </c>
      <c r="H142" s="72" t="s">
        <v>21</v>
      </c>
      <c r="I142" s="72" t="s">
        <v>22</v>
      </c>
      <c r="J142" s="72" t="s">
        <v>21</v>
      </c>
      <c r="K142" s="72" t="s">
        <v>22</v>
      </c>
      <c r="L142" s="69" t="s">
        <v>23</v>
      </c>
      <c r="M142" s="69"/>
      <c r="N142" s="69" t="s">
        <v>24</v>
      </c>
      <c r="O142" s="69"/>
      <c r="P142" s="73" t="s">
        <v>25</v>
      </c>
      <c r="Q142" s="73"/>
      <c r="R142" s="73" t="s">
        <v>26</v>
      </c>
      <c r="S142" s="73"/>
      <c r="T142" s="73" t="s">
        <v>27</v>
      </c>
      <c r="U142" s="73"/>
      <c r="V142" s="73" t="s">
        <v>28</v>
      </c>
      <c r="W142" s="73"/>
      <c r="X142" s="73" t="s">
        <v>29</v>
      </c>
      <c r="Y142" s="73"/>
      <c r="Z142" s="73" t="s">
        <v>30</v>
      </c>
      <c r="AA142" s="73"/>
      <c r="AB142" s="73" t="s">
        <v>31</v>
      </c>
      <c r="AC142" s="73"/>
      <c r="AD142" s="70"/>
    </row>
    <row r="143" spans="1:30" s="2" customFormat="1" ht="102.75" customHeight="1" x14ac:dyDescent="0.55000000000000004">
      <c r="A143" s="74"/>
      <c r="B143" s="71"/>
      <c r="C143" s="71"/>
      <c r="D143" s="72"/>
      <c r="E143" s="72"/>
      <c r="F143" s="72"/>
      <c r="G143" s="72"/>
      <c r="H143" s="72"/>
      <c r="I143" s="72"/>
      <c r="J143" s="72"/>
      <c r="K143" s="72"/>
      <c r="L143" s="54" t="s">
        <v>21</v>
      </c>
      <c r="M143" s="55" t="s">
        <v>22</v>
      </c>
      <c r="N143" s="55" t="s">
        <v>21</v>
      </c>
      <c r="O143" s="55" t="s">
        <v>22</v>
      </c>
      <c r="P143" s="55" t="s">
        <v>21</v>
      </c>
      <c r="Q143" s="55" t="s">
        <v>22</v>
      </c>
      <c r="R143" s="55" t="s">
        <v>21</v>
      </c>
      <c r="S143" s="55" t="s">
        <v>22</v>
      </c>
      <c r="T143" s="55" t="s">
        <v>21</v>
      </c>
      <c r="U143" s="55" t="s">
        <v>22</v>
      </c>
      <c r="V143" s="55" t="s">
        <v>21</v>
      </c>
      <c r="W143" s="55" t="s">
        <v>22</v>
      </c>
      <c r="X143" s="55" t="s">
        <v>21</v>
      </c>
      <c r="Y143" s="55" t="s">
        <v>22</v>
      </c>
      <c r="Z143" s="55" t="s">
        <v>21</v>
      </c>
      <c r="AA143" s="55" t="s">
        <v>22</v>
      </c>
      <c r="AB143" s="55" t="s">
        <v>21</v>
      </c>
      <c r="AC143" s="55" t="s">
        <v>22</v>
      </c>
      <c r="AD143" s="70"/>
    </row>
    <row r="144" spans="1:30" s="24" customFormat="1" ht="84.75" customHeight="1" x14ac:dyDescent="0.65">
      <c r="A144" s="20" t="s">
        <v>52</v>
      </c>
      <c r="B144" s="21" t="s">
        <v>33</v>
      </c>
      <c r="C144" s="21" t="s">
        <v>33</v>
      </c>
      <c r="D144" s="22">
        <v>4.49</v>
      </c>
      <c r="E144" s="22">
        <v>4.49</v>
      </c>
      <c r="F144" s="22">
        <v>7.13</v>
      </c>
      <c r="G144" s="22">
        <v>7.13</v>
      </c>
      <c r="H144" s="22">
        <v>26.64</v>
      </c>
      <c r="I144" s="22">
        <v>26.64</v>
      </c>
      <c r="J144" s="22">
        <v>186</v>
      </c>
      <c r="K144" s="22">
        <v>186</v>
      </c>
      <c r="L144" s="22">
        <v>0</v>
      </c>
      <c r="M144" s="25">
        <v>0</v>
      </c>
      <c r="N144" s="25">
        <v>0.16</v>
      </c>
      <c r="O144" s="25">
        <v>0.16</v>
      </c>
      <c r="P144" s="25">
        <v>0.11</v>
      </c>
      <c r="Q144" s="25">
        <v>0.11</v>
      </c>
      <c r="R144" s="25">
        <v>20</v>
      </c>
      <c r="S144" s="25">
        <v>20</v>
      </c>
      <c r="T144" s="25">
        <v>11.8</v>
      </c>
      <c r="U144" s="25">
        <v>11.8</v>
      </c>
      <c r="V144" s="25">
        <v>87.2</v>
      </c>
      <c r="W144" s="25">
        <v>87.2</v>
      </c>
      <c r="X144" s="25">
        <v>30.5</v>
      </c>
      <c r="Y144" s="25">
        <v>30.5</v>
      </c>
      <c r="Z144" s="25">
        <v>1.01</v>
      </c>
      <c r="AA144" s="25">
        <v>1.01</v>
      </c>
      <c r="AB144" s="25">
        <v>78.7</v>
      </c>
      <c r="AC144" s="25">
        <v>78.7</v>
      </c>
      <c r="AD144" s="23">
        <v>302</v>
      </c>
    </row>
    <row r="145" spans="1:30" s="24" customFormat="1" ht="84.75" customHeight="1" x14ac:dyDescent="0.65">
      <c r="A145" s="20" t="s">
        <v>34</v>
      </c>
      <c r="B145" s="21">
        <v>18</v>
      </c>
      <c r="C145" s="21">
        <v>18</v>
      </c>
      <c r="D145" s="22">
        <v>1.35</v>
      </c>
      <c r="E145" s="22">
        <v>1.35</v>
      </c>
      <c r="F145" s="22">
        <v>0.52</v>
      </c>
      <c r="G145" s="22">
        <v>0.52</v>
      </c>
      <c r="H145" s="22">
        <v>9.25</v>
      </c>
      <c r="I145" s="22">
        <v>9.25</v>
      </c>
      <c r="J145" s="22">
        <v>47.4</v>
      </c>
      <c r="K145" s="22">
        <v>47.4</v>
      </c>
      <c r="L145" s="22">
        <v>0</v>
      </c>
      <c r="M145" s="25">
        <f t="shared" ref="M145" si="111">L145</f>
        <v>0</v>
      </c>
      <c r="N145" s="25">
        <v>0.02</v>
      </c>
      <c r="O145" s="25">
        <f t="shared" ref="O145" si="112">N145</f>
        <v>0.02</v>
      </c>
      <c r="P145" s="25">
        <v>0</v>
      </c>
      <c r="Q145" s="25">
        <f t="shared" ref="Q145" si="113">P145</f>
        <v>0</v>
      </c>
      <c r="R145" s="25">
        <v>0</v>
      </c>
      <c r="S145" s="25">
        <f t="shared" ref="S145" si="114">R145</f>
        <v>0</v>
      </c>
      <c r="T145" s="25">
        <v>5.94</v>
      </c>
      <c r="U145" s="25">
        <f t="shared" ref="U145" si="115">T145</f>
        <v>5.94</v>
      </c>
      <c r="V145" s="25">
        <v>5.94</v>
      </c>
      <c r="W145" s="25">
        <f t="shared" ref="W145" si="116">V145</f>
        <v>5.94</v>
      </c>
      <c r="X145" s="25">
        <v>10.44</v>
      </c>
      <c r="Y145" s="25">
        <f t="shared" ref="Y145" si="117">X145</f>
        <v>10.44</v>
      </c>
      <c r="Z145" s="25">
        <v>0.8</v>
      </c>
      <c r="AA145" s="25">
        <f t="shared" ref="AA145" si="118">Z145</f>
        <v>0.8</v>
      </c>
      <c r="AB145" s="25">
        <v>0</v>
      </c>
      <c r="AC145" s="25">
        <f t="shared" ref="AC145" si="119">AB145</f>
        <v>0</v>
      </c>
      <c r="AD145" s="23" t="s">
        <v>35</v>
      </c>
    </row>
    <row r="146" spans="1:30" s="24" customFormat="1" ht="72" customHeight="1" x14ac:dyDescent="0.65">
      <c r="A146" s="20" t="s">
        <v>53</v>
      </c>
      <c r="B146" s="21" t="s">
        <v>73</v>
      </c>
      <c r="C146" s="21" t="s">
        <v>73</v>
      </c>
      <c r="D146" s="22">
        <v>0.2</v>
      </c>
      <c r="E146" s="22">
        <v>0.2</v>
      </c>
      <c r="F146" s="22">
        <v>0</v>
      </c>
      <c r="G146" s="22">
        <v>0</v>
      </c>
      <c r="H146" s="22">
        <v>15</v>
      </c>
      <c r="I146" s="22">
        <v>15</v>
      </c>
      <c r="J146" s="22">
        <v>58</v>
      </c>
      <c r="K146" s="22">
        <v>58</v>
      </c>
      <c r="L146" s="22">
        <v>0.02</v>
      </c>
      <c r="M146" s="25">
        <v>0.02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1.29</v>
      </c>
      <c r="U146" s="25">
        <v>1.29</v>
      </c>
      <c r="V146" s="25">
        <v>1.6</v>
      </c>
      <c r="W146" s="25">
        <v>1.6</v>
      </c>
      <c r="X146" s="25">
        <v>0.88</v>
      </c>
      <c r="Y146" s="25">
        <v>0.88</v>
      </c>
      <c r="Z146" s="25">
        <v>0.21</v>
      </c>
      <c r="AA146" s="25">
        <v>0.21</v>
      </c>
      <c r="AB146" s="25">
        <v>8.7100000000000009</v>
      </c>
      <c r="AC146" s="25">
        <v>8.7100000000000009</v>
      </c>
      <c r="AD146" s="23">
        <v>685</v>
      </c>
    </row>
    <row r="147" spans="1:30" s="24" customFormat="1" ht="72" customHeight="1" x14ac:dyDescent="0.65">
      <c r="A147" s="26" t="s">
        <v>36</v>
      </c>
      <c r="B147" s="21">
        <v>388</v>
      </c>
      <c r="C147" s="21">
        <v>388</v>
      </c>
      <c r="D147" s="22">
        <f>SUM(D144:D146)</f>
        <v>6.04</v>
      </c>
      <c r="E147" s="22">
        <f t="shared" ref="E147:AC147" si="120">SUM(E144:E146)</f>
        <v>6.04</v>
      </c>
      <c r="F147" s="22">
        <f t="shared" si="120"/>
        <v>7.65</v>
      </c>
      <c r="G147" s="22">
        <f t="shared" si="120"/>
        <v>7.65</v>
      </c>
      <c r="H147" s="22">
        <f t="shared" si="120"/>
        <v>50.89</v>
      </c>
      <c r="I147" s="22">
        <f t="shared" si="120"/>
        <v>50.89</v>
      </c>
      <c r="J147" s="22">
        <f t="shared" si="120"/>
        <v>291.39999999999998</v>
      </c>
      <c r="K147" s="22">
        <f t="shared" si="120"/>
        <v>291.39999999999998</v>
      </c>
      <c r="L147" s="22">
        <f t="shared" si="120"/>
        <v>0.02</v>
      </c>
      <c r="M147" s="25">
        <f t="shared" si="120"/>
        <v>0.02</v>
      </c>
      <c r="N147" s="25">
        <f t="shared" si="120"/>
        <v>0.18</v>
      </c>
      <c r="O147" s="25">
        <f t="shared" si="120"/>
        <v>0.18</v>
      </c>
      <c r="P147" s="25">
        <f t="shared" si="120"/>
        <v>0.11</v>
      </c>
      <c r="Q147" s="25">
        <f t="shared" si="120"/>
        <v>0.11</v>
      </c>
      <c r="R147" s="25">
        <f t="shared" si="120"/>
        <v>20</v>
      </c>
      <c r="S147" s="25">
        <f t="shared" si="120"/>
        <v>20</v>
      </c>
      <c r="T147" s="25">
        <f t="shared" si="120"/>
        <v>19.03</v>
      </c>
      <c r="U147" s="25">
        <f t="shared" si="120"/>
        <v>19.03</v>
      </c>
      <c r="V147" s="25">
        <f t="shared" si="120"/>
        <v>94.74</v>
      </c>
      <c r="W147" s="25">
        <f t="shared" si="120"/>
        <v>94.74</v>
      </c>
      <c r="X147" s="25">
        <f t="shared" si="120"/>
        <v>41.82</v>
      </c>
      <c r="Y147" s="25">
        <f t="shared" si="120"/>
        <v>41.82</v>
      </c>
      <c r="Z147" s="25">
        <f t="shared" si="120"/>
        <v>2.02</v>
      </c>
      <c r="AA147" s="25">
        <f t="shared" si="120"/>
        <v>2.02</v>
      </c>
      <c r="AB147" s="25">
        <f t="shared" si="120"/>
        <v>87.41</v>
      </c>
      <c r="AC147" s="25">
        <f t="shared" si="120"/>
        <v>87.41</v>
      </c>
      <c r="AD147" s="27"/>
    </row>
    <row r="148" spans="1:30" s="10" customFormat="1" ht="40.5" x14ac:dyDescent="0.6">
      <c r="A148" s="13"/>
      <c r="B148" s="48"/>
      <c r="C148" s="48"/>
      <c r="D148" s="52"/>
      <c r="E148" s="52"/>
      <c r="F148" s="52"/>
      <c r="G148" s="52"/>
      <c r="H148" s="52"/>
      <c r="I148" s="52"/>
      <c r="J148" s="52"/>
      <c r="K148" s="52"/>
      <c r="L148" s="52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15"/>
    </row>
    <row r="149" spans="1:30" s="10" customFormat="1" ht="40.5" x14ac:dyDescent="0.6">
      <c r="A149" s="11" t="s">
        <v>49</v>
      </c>
      <c r="B149" s="64"/>
      <c r="C149" s="64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9"/>
    </row>
    <row r="150" spans="1:30" s="10" customFormat="1" ht="39.75" x14ac:dyDescent="0.6">
      <c r="A150" s="74" t="s">
        <v>12</v>
      </c>
      <c r="B150" s="71" t="s">
        <v>13</v>
      </c>
      <c r="C150" s="71"/>
      <c r="D150" s="72" t="s">
        <v>14</v>
      </c>
      <c r="E150" s="72"/>
      <c r="F150" s="72" t="s">
        <v>15</v>
      </c>
      <c r="G150" s="72"/>
      <c r="H150" s="75" t="s">
        <v>16</v>
      </c>
      <c r="I150" s="76"/>
      <c r="J150" s="72" t="s">
        <v>17</v>
      </c>
      <c r="K150" s="72"/>
      <c r="L150" s="69" t="s">
        <v>18</v>
      </c>
      <c r="M150" s="69"/>
      <c r="N150" s="69"/>
      <c r="O150" s="69"/>
      <c r="P150" s="69"/>
      <c r="Q150" s="69"/>
      <c r="R150" s="69"/>
      <c r="S150" s="69"/>
      <c r="T150" s="69" t="s">
        <v>19</v>
      </c>
      <c r="U150" s="69"/>
      <c r="V150" s="69"/>
      <c r="W150" s="69"/>
      <c r="X150" s="69"/>
      <c r="Y150" s="69"/>
      <c r="Z150" s="69"/>
      <c r="AA150" s="69"/>
      <c r="AB150" s="69"/>
      <c r="AC150" s="69"/>
      <c r="AD150" s="70" t="s">
        <v>20</v>
      </c>
    </row>
    <row r="151" spans="1:30" s="10" customFormat="1" ht="39.75" x14ac:dyDescent="0.6">
      <c r="A151" s="74"/>
      <c r="B151" s="71" t="s">
        <v>21</v>
      </c>
      <c r="C151" s="71" t="s">
        <v>22</v>
      </c>
      <c r="D151" s="72" t="s">
        <v>21</v>
      </c>
      <c r="E151" s="72" t="s">
        <v>22</v>
      </c>
      <c r="F151" s="72" t="s">
        <v>21</v>
      </c>
      <c r="G151" s="72" t="s">
        <v>22</v>
      </c>
      <c r="H151" s="72" t="s">
        <v>21</v>
      </c>
      <c r="I151" s="72" t="s">
        <v>22</v>
      </c>
      <c r="J151" s="72" t="s">
        <v>21</v>
      </c>
      <c r="K151" s="72" t="s">
        <v>22</v>
      </c>
      <c r="L151" s="69" t="s">
        <v>23</v>
      </c>
      <c r="M151" s="69"/>
      <c r="N151" s="69" t="s">
        <v>24</v>
      </c>
      <c r="O151" s="69"/>
      <c r="P151" s="73" t="s">
        <v>25</v>
      </c>
      <c r="Q151" s="73"/>
      <c r="R151" s="73" t="s">
        <v>26</v>
      </c>
      <c r="S151" s="73"/>
      <c r="T151" s="73" t="s">
        <v>27</v>
      </c>
      <c r="U151" s="73"/>
      <c r="V151" s="73" t="s">
        <v>28</v>
      </c>
      <c r="W151" s="73"/>
      <c r="X151" s="73" t="s">
        <v>29</v>
      </c>
      <c r="Y151" s="73"/>
      <c r="Z151" s="73" t="s">
        <v>30</v>
      </c>
      <c r="AA151" s="73"/>
      <c r="AB151" s="73" t="s">
        <v>31</v>
      </c>
      <c r="AC151" s="73"/>
      <c r="AD151" s="70"/>
    </row>
    <row r="152" spans="1:30" s="2" customFormat="1" ht="111.75" customHeight="1" x14ac:dyDescent="0.55000000000000004">
      <c r="A152" s="74"/>
      <c r="B152" s="71"/>
      <c r="C152" s="71"/>
      <c r="D152" s="72"/>
      <c r="E152" s="72"/>
      <c r="F152" s="72"/>
      <c r="G152" s="72"/>
      <c r="H152" s="72"/>
      <c r="I152" s="72"/>
      <c r="J152" s="72"/>
      <c r="K152" s="72"/>
      <c r="L152" s="54" t="s">
        <v>21</v>
      </c>
      <c r="M152" s="55" t="s">
        <v>22</v>
      </c>
      <c r="N152" s="55" t="s">
        <v>21</v>
      </c>
      <c r="O152" s="55" t="s">
        <v>22</v>
      </c>
      <c r="P152" s="55" t="s">
        <v>21</v>
      </c>
      <c r="Q152" s="55" t="s">
        <v>22</v>
      </c>
      <c r="R152" s="55" t="s">
        <v>21</v>
      </c>
      <c r="S152" s="55" t="s">
        <v>22</v>
      </c>
      <c r="T152" s="55" t="s">
        <v>21</v>
      </c>
      <c r="U152" s="55" t="s">
        <v>22</v>
      </c>
      <c r="V152" s="55" t="s">
        <v>21</v>
      </c>
      <c r="W152" s="55" t="s">
        <v>22</v>
      </c>
      <c r="X152" s="55" t="s">
        <v>21</v>
      </c>
      <c r="Y152" s="55" t="s">
        <v>22</v>
      </c>
      <c r="Z152" s="55" t="s">
        <v>21</v>
      </c>
      <c r="AA152" s="55" t="s">
        <v>22</v>
      </c>
      <c r="AB152" s="55" t="s">
        <v>21</v>
      </c>
      <c r="AC152" s="55" t="s">
        <v>22</v>
      </c>
      <c r="AD152" s="70"/>
    </row>
    <row r="153" spans="1:30" s="24" customFormat="1" ht="66" customHeight="1" x14ac:dyDescent="0.65">
      <c r="A153" s="20" t="s">
        <v>86</v>
      </c>
      <c r="B153" s="23">
        <v>25</v>
      </c>
      <c r="C153" s="21">
        <v>25</v>
      </c>
      <c r="D153" s="25">
        <v>0.7</v>
      </c>
      <c r="E153" s="25">
        <v>0.70000000000000007</v>
      </c>
      <c r="F153" s="25">
        <v>2.0499999999999998</v>
      </c>
      <c r="G153" s="25">
        <v>2.0499999999999998</v>
      </c>
      <c r="H153" s="25">
        <v>1.65</v>
      </c>
      <c r="I153" s="25">
        <v>1.65</v>
      </c>
      <c r="J153" s="25">
        <f>44.77/2</f>
        <v>22.385000000000002</v>
      </c>
      <c r="K153" s="25">
        <f>44.77/2</f>
        <v>22.385000000000002</v>
      </c>
      <c r="L153" s="25">
        <v>0</v>
      </c>
      <c r="M153" s="25">
        <v>0</v>
      </c>
      <c r="N153" s="25">
        <v>10</v>
      </c>
      <c r="O153" s="25">
        <v>10</v>
      </c>
      <c r="P153" s="25">
        <v>0</v>
      </c>
      <c r="Q153" s="25">
        <v>0</v>
      </c>
      <c r="R153" s="25">
        <v>0</v>
      </c>
      <c r="S153" s="25">
        <v>0</v>
      </c>
      <c r="T153" s="25">
        <v>18</v>
      </c>
      <c r="U153" s="25">
        <v>18</v>
      </c>
      <c r="V153" s="25">
        <v>12</v>
      </c>
      <c r="W153" s="25">
        <v>12</v>
      </c>
      <c r="X153" s="25">
        <v>0</v>
      </c>
      <c r="Y153" s="25">
        <v>0</v>
      </c>
      <c r="Z153" s="25">
        <v>0.1</v>
      </c>
      <c r="AA153" s="25">
        <v>0.1</v>
      </c>
      <c r="AB153" s="25">
        <v>2.85</v>
      </c>
      <c r="AC153" s="25">
        <v>2.85</v>
      </c>
      <c r="AD153" s="23">
        <v>43</v>
      </c>
    </row>
    <row r="154" spans="1:30" s="24" customFormat="1" ht="66" customHeight="1" x14ac:dyDescent="0.65">
      <c r="A154" s="33" t="s">
        <v>83</v>
      </c>
      <c r="B154" s="23" t="s">
        <v>38</v>
      </c>
      <c r="C154" s="23" t="s">
        <v>39</v>
      </c>
      <c r="D154" s="25">
        <v>2.8</v>
      </c>
      <c r="E154" s="25">
        <v>3.5</v>
      </c>
      <c r="F154" s="25">
        <v>2.88</v>
      </c>
      <c r="G154" s="25">
        <v>3.6</v>
      </c>
      <c r="H154" s="25">
        <v>15.84</v>
      </c>
      <c r="I154" s="25">
        <v>19.8</v>
      </c>
      <c r="J154" s="25">
        <v>133.6</v>
      </c>
      <c r="K154" s="25">
        <v>167</v>
      </c>
      <c r="L154" s="30">
        <v>26.65</v>
      </c>
      <c r="M154" s="25">
        <f>L154/200*250</f>
        <v>33.312499999999993</v>
      </c>
      <c r="N154" s="25">
        <v>0.18</v>
      </c>
      <c r="O154" s="25">
        <f>N154/200*250</f>
        <v>0.22500000000000001</v>
      </c>
      <c r="P154" s="25">
        <v>0.06</v>
      </c>
      <c r="Q154" s="25">
        <f>P154/200*250</f>
        <v>7.4999999999999997E-2</v>
      </c>
      <c r="R154" s="25">
        <v>0</v>
      </c>
      <c r="S154" s="25">
        <f>R154/200*250</f>
        <v>0</v>
      </c>
      <c r="T154" s="25">
        <v>30.46</v>
      </c>
      <c r="U154" s="25">
        <f>T154/200*250</f>
        <v>38.074999999999996</v>
      </c>
      <c r="V154" s="25">
        <v>69.739999999999995</v>
      </c>
      <c r="W154" s="25">
        <f>V154/200*250</f>
        <v>87.174999999999983</v>
      </c>
      <c r="X154" s="25">
        <v>28.24</v>
      </c>
      <c r="Y154" s="25">
        <f>X154/200*250</f>
        <v>35.299999999999997</v>
      </c>
      <c r="Z154" s="25">
        <v>1.62</v>
      </c>
      <c r="AA154" s="25">
        <f>Z154/200*250</f>
        <v>2.0250000000000004</v>
      </c>
      <c r="AB154" s="23">
        <v>139</v>
      </c>
      <c r="AC154" s="23">
        <v>139</v>
      </c>
    </row>
    <row r="155" spans="1:30" s="24" customFormat="1" ht="66" customHeight="1" x14ac:dyDescent="0.65">
      <c r="A155" s="33" t="s">
        <v>93</v>
      </c>
      <c r="B155" s="23" t="s">
        <v>46</v>
      </c>
      <c r="C155" s="23" t="s">
        <v>46</v>
      </c>
      <c r="D155" s="25">
        <v>20.56</v>
      </c>
      <c r="E155" s="25">
        <v>20.56</v>
      </c>
      <c r="F155" s="25">
        <v>11.6</v>
      </c>
      <c r="G155" s="25">
        <v>11.6</v>
      </c>
      <c r="H155" s="25">
        <v>3.6</v>
      </c>
      <c r="I155" s="25">
        <v>3.6</v>
      </c>
      <c r="J155" s="25">
        <v>203.2</v>
      </c>
      <c r="K155" s="25">
        <v>203.2</v>
      </c>
      <c r="L155" s="25"/>
      <c r="M155" s="25">
        <v>8.8888888888888889E-3</v>
      </c>
      <c r="N155" s="25">
        <v>2.6666666666666665E-2</v>
      </c>
      <c r="O155" s="25">
        <v>2.6666666666666665E-2</v>
      </c>
      <c r="P155" s="25">
        <v>7.1111111111111111E-2</v>
      </c>
      <c r="Q155" s="25">
        <v>7.1111111111111111E-2</v>
      </c>
      <c r="R155" s="25">
        <v>24</v>
      </c>
      <c r="S155" s="25">
        <v>24</v>
      </c>
      <c r="T155" s="25">
        <v>30.666666666666668</v>
      </c>
      <c r="U155" s="25">
        <v>30.666666666666668</v>
      </c>
      <c r="V155" s="25">
        <v>74.782222222222217</v>
      </c>
      <c r="W155" s="25">
        <v>74.782222222222217</v>
      </c>
      <c r="X155" s="25">
        <v>11.404444444444444</v>
      </c>
      <c r="Y155" s="25">
        <v>11.404444444444444</v>
      </c>
      <c r="Z155" s="25">
        <v>0.90666666666666673</v>
      </c>
      <c r="AA155" s="25">
        <v>0.90666666666666673</v>
      </c>
      <c r="AB155" s="23">
        <v>493</v>
      </c>
      <c r="AC155" s="23">
        <v>493</v>
      </c>
    </row>
    <row r="156" spans="1:30" s="24" customFormat="1" ht="66" customHeight="1" x14ac:dyDescent="0.65">
      <c r="A156" s="33" t="s">
        <v>41</v>
      </c>
      <c r="B156" s="23">
        <v>150</v>
      </c>
      <c r="C156" s="23">
        <v>180</v>
      </c>
      <c r="D156" s="25">
        <v>5.0999999999999996</v>
      </c>
      <c r="E156" s="25">
        <v>5.0999999999999996</v>
      </c>
      <c r="F156" s="25">
        <v>9.15</v>
      </c>
      <c r="G156" s="25">
        <v>9.15</v>
      </c>
      <c r="H156" s="25">
        <v>34.200000000000003</v>
      </c>
      <c r="I156" s="25">
        <v>34.200000000000003</v>
      </c>
      <c r="J156" s="25">
        <v>244.5</v>
      </c>
      <c r="K156" s="25">
        <v>293.39999999999998</v>
      </c>
      <c r="L156" s="25">
        <v>18.149999999999999</v>
      </c>
      <c r="M156" s="25">
        <f t="shared" ref="M156" si="121">L156</f>
        <v>18.149999999999999</v>
      </c>
      <c r="N156" s="25">
        <v>0.14000000000000001</v>
      </c>
      <c r="O156" s="25">
        <f t="shared" ref="O156" si="122">N156</f>
        <v>0.14000000000000001</v>
      </c>
      <c r="P156" s="25">
        <v>0.11</v>
      </c>
      <c r="Q156" s="25">
        <f t="shared" ref="Q156" si="123">P156</f>
        <v>0.11</v>
      </c>
      <c r="R156" s="25">
        <v>25.5</v>
      </c>
      <c r="S156" s="25">
        <f t="shared" ref="S156" si="124">R156</f>
        <v>25.5</v>
      </c>
      <c r="T156" s="25">
        <v>36.979999999999997</v>
      </c>
      <c r="U156" s="25">
        <f t="shared" ref="U156" si="125">T156</f>
        <v>36.979999999999997</v>
      </c>
      <c r="V156" s="25">
        <v>86.6</v>
      </c>
      <c r="W156" s="25">
        <f t="shared" ref="W156" si="126">V156</f>
        <v>86.6</v>
      </c>
      <c r="X156" s="25">
        <v>27.75</v>
      </c>
      <c r="Y156" s="25">
        <f t="shared" ref="Y156" si="127">X156</f>
        <v>27.75</v>
      </c>
      <c r="Z156" s="25">
        <v>1.01</v>
      </c>
      <c r="AA156" s="25">
        <f t="shared" ref="AA156" si="128">Z156</f>
        <v>1.01</v>
      </c>
      <c r="AB156" s="23">
        <v>520</v>
      </c>
      <c r="AC156" s="23">
        <v>520</v>
      </c>
    </row>
    <row r="157" spans="1:30" s="24" customFormat="1" ht="66" customHeight="1" x14ac:dyDescent="0.65">
      <c r="A157" s="20" t="s">
        <v>53</v>
      </c>
      <c r="B157" s="21" t="s">
        <v>73</v>
      </c>
      <c r="C157" s="21" t="s">
        <v>73</v>
      </c>
      <c r="D157" s="22">
        <v>0.2</v>
      </c>
      <c r="E157" s="22">
        <v>0.2</v>
      </c>
      <c r="F157" s="22">
        <v>0</v>
      </c>
      <c r="G157" s="22">
        <v>0</v>
      </c>
      <c r="H157" s="22">
        <v>15</v>
      </c>
      <c r="I157" s="22">
        <v>15</v>
      </c>
      <c r="J157" s="22">
        <v>58</v>
      </c>
      <c r="K157" s="22">
        <v>58</v>
      </c>
      <c r="L157" s="22">
        <v>0.02</v>
      </c>
      <c r="M157" s="25">
        <v>0.02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1.29</v>
      </c>
      <c r="U157" s="25">
        <v>1.29</v>
      </c>
      <c r="V157" s="25">
        <v>1.6</v>
      </c>
      <c r="W157" s="25">
        <v>1.6</v>
      </c>
      <c r="X157" s="25">
        <v>0.88</v>
      </c>
      <c r="Y157" s="25">
        <v>0.88</v>
      </c>
      <c r="Z157" s="25">
        <v>0.21</v>
      </c>
      <c r="AA157" s="25">
        <v>0.21</v>
      </c>
      <c r="AB157" s="25">
        <v>8.7100000000000009</v>
      </c>
      <c r="AC157" s="25">
        <v>8.7100000000000009</v>
      </c>
      <c r="AD157" s="23">
        <v>685</v>
      </c>
    </row>
    <row r="158" spans="1:30" s="24" customFormat="1" ht="66" customHeight="1" x14ac:dyDescent="0.65">
      <c r="A158" s="20" t="s">
        <v>42</v>
      </c>
      <c r="B158" s="21">
        <v>32.5</v>
      </c>
      <c r="C158" s="21">
        <v>32.5</v>
      </c>
      <c r="D158" s="22">
        <v>2.5024999999999999</v>
      </c>
      <c r="E158" s="22">
        <v>2.5024999999999999</v>
      </c>
      <c r="F158" s="22">
        <v>0.45500000000000002</v>
      </c>
      <c r="G158" s="22">
        <v>0.45500000000000002</v>
      </c>
      <c r="H158" s="22">
        <v>12.2525</v>
      </c>
      <c r="I158" s="22">
        <v>12.2525</v>
      </c>
      <c r="J158" s="22">
        <v>13.22</v>
      </c>
      <c r="K158" s="22">
        <v>13.22</v>
      </c>
      <c r="L158" s="22">
        <v>0</v>
      </c>
      <c r="M158" s="25">
        <v>0</v>
      </c>
      <c r="N158" s="25">
        <v>0.03</v>
      </c>
      <c r="O158" s="25">
        <v>0.03</v>
      </c>
      <c r="P158" s="25">
        <v>0</v>
      </c>
      <c r="Q158" s="25">
        <v>0</v>
      </c>
      <c r="R158" s="25">
        <v>0</v>
      </c>
      <c r="S158" s="25">
        <v>0</v>
      </c>
      <c r="T158" s="25">
        <v>11.62</v>
      </c>
      <c r="U158" s="25">
        <v>11.62</v>
      </c>
      <c r="V158" s="25">
        <v>22.86</v>
      </c>
      <c r="W158" s="25">
        <v>22.86</v>
      </c>
      <c r="X158" s="25">
        <v>20.420000000000002</v>
      </c>
      <c r="Y158" s="25">
        <v>20.420000000000002</v>
      </c>
      <c r="Z158" s="25">
        <v>1.58</v>
      </c>
      <c r="AA158" s="25">
        <v>1.58</v>
      </c>
      <c r="AB158" s="25">
        <v>0</v>
      </c>
      <c r="AC158" s="25">
        <v>0</v>
      </c>
      <c r="AD158" s="23" t="s">
        <v>35</v>
      </c>
    </row>
    <row r="159" spans="1:30" s="24" customFormat="1" ht="45.75" customHeight="1" x14ac:dyDescent="0.65">
      <c r="A159" s="26" t="s">
        <v>36</v>
      </c>
      <c r="B159" s="21">
        <f>25+201+90+150+215+32.5</f>
        <v>713.5</v>
      </c>
      <c r="C159" s="21">
        <f>25+251+90+180+215+32.5</f>
        <v>793.5</v>
      </c>
      <c r="D159" s="22">
        <f t="shared" ref="D159:AC159" si="129">SUM(D153:D158)</f>
        <v>31.862499999999997</v>
      </c>
      <c r="E159" s="22">
        <f t="shared" si="129"/>
        <v>32.5625</v>
      </c>
      <c r="F159" s="22">
        <f t="shared" si="129"/>
        <v>26.134999999999998</v>
      </c>
      <c r="G159" s="22">
        <f t="shared" si="129"/>
        <v>26.854999999999997</v>
      </c>
      <c r="H159" s="22">
        <f t="shared" si="129"/>
        <v>82.542500000000004</v>
      </c>
      <c r="I159" s="22">
        <f t="shared" si="129"/>
        <v>86.502499999999998</v>
      </c>
      <c r="J159" s="22">
        <f t="shared" si="129"/>
        <v>674.90499999999997</v>
      </c>
      <c r="K159" s="22">
        <f t="shared" si="129"/>
        <v>757.20499999999993</v>
      </c>
      <c r="L159" s="22">
        <f t="shared" si="129"/>
        <v>44.82</v>
      </c>
      <c r="M159" s="25">
        <f t="shared" si="129"/>
        <v>51.491388888888885</v>
      </c>
      <c r="N159" s="25">
        <f t="shared" si="129"/>
        <v>10.376666666666667</v>
      </c>
      <c r="O159" s="25">
        <f t="shared" si="129"/>
        <v>10.421666666666667</v>
      </c>
      <c r="P159" s="25">
        <f t="shared" si="129"/>
        <v>0.24111111111111111</v>
      </c>
      <c r="Q159" s="25">
        <f t="shared" si="129"/>
        <v>0.25611111111111112</v>
      </c>
      <c r="R159" s="25">
        <f t="shared" si="129"/>
        <v>49.5</v>
      </c>
      <c r="S159" s="25">
        <f t="shared" si="129"/>
        <v>49.5</v>
      </c>
      <c r="T159" s="25">
        <f t="shared" si="129"/>
        <v>129.01666666666665</v>
      </c>
      <c r="U159" s="25">
        <f t="shared" si="129"/>
        <v>136.63166666666666</v>
      </c>
      <c r="V159" s="25">
        <f t="shared" si="129"/>
        <v>267.58222222222219</v>
      </c>
      <c r="W159" s="25">
        <f t="shared" si="129"/>
        <v>285.01722222222224</v>
      </c>
      <c r="X159" s="25">
        <f t="shared" si="129"/>
        <v>88.694444444444443</v>
      </c>
      <c r="Y159" s="25">
        <f t="shared" si="129"/>
        <v>95.754444444444445</v>
      </c>
      <c r="Z159" s="25">
        <f t="shared" si="129"/>
        <v>5.4266666666666667</v>
      </c>
      <c r="AA159" s="25">
        <f t="shared" si="129"/>
        <v>5.831666666666667</v>
      </c>
      <c r="AB159" s="25">
        <f t="shared" si="129"/>
        <v>1163.56</v>
      </c>
      <c r="AC159" s="25">
        <f t="shared" si="129"/>
        <v>1163.56</v>
      </c>
      <c r="AD159" s="27"/>
    </row>
    <row r="160" spans="1:30" s="24" customFormat="1" ht="45.75" customHeight="1" x14ac:dyDescent="0.65">
      <c r="A160" s="26" t="s">
        <v>43</v>
      </c>
      <c r="B160" s="21">
        <f>713.5+388</f>
        <v>1101.5</v>
      </c>
      <c r="C160" s="21">
        <f>793.5+388</f>
        <v>1181.5</v>
      </c>
      <c r="D160" s="22">
        <f t="shared" ref="D160:AC160" si="130">D159+D147</f>
        <v>37.902499999999996</v>
      </c>
      <c r="E160" s="22">
        <f t="shared" si="130"/>
        <v>38.602499999999999</v>
      </c>
      <c r="F160" s="22">
        <f t="shared" si="130"/>
        <v>33.784999999999997</v>
      </c>
      <c r="G160" s="22">
        <f t="shared" si="130"/>
        <v>34.504999999999995</v>
      </c>
      <c r="H160" s="22">
        <f t="shared" si="130"/>
        <v>133.4325</v>
      </c>
      <c r="I160" s="22">
        <f t="shared" si="130"/>
        <v>137.39249999999998</v>
      </c>
      <c r="J160" s="22">
        <f t="shared" si="130"/>
        <v>966.30499999999995</v>
      </c>
      <c r="K160" s="22">
        <f t="shared" si="130"/>
        <v>1048.605</v>
      </c>
      <c r="L160" s="22">
        <f t="shared" si="130"/>
        <v>44.84</v>
      </c>
      <c r="M160" s="25">
        <f t="shared" si="130"/>
        <v>51.511388888888888</v>
      </c>
      <c r="N160" s="25">
        <f t="shared" si="130"/>
        <v>10.556666666666667</v>
      </c>
      <c r="O160" s="25">
        <f t="shared" si="130"/>
        <v>10.601666666666667</v>
      </c>
      <c r="P160" s="25">
        <f t="shared" si="130"/>
        <v>0.3511111111111111</v>
      </c>
      <c r="Q160" s="25">
        <f t="shared" si="130"/>
        <v>0.36611111111111111</v>
      </c>
      <c r="R160" s="25">
        <f t="shared" si="130"/>
        <v>69.5</v>
      </c>
      <c r="S160" s="25">
        <f t="shared" si="130"/>
        <v>69.5</v>
      </c>
      <c r="T160" s="25">
        <f t="shared" si="130"/>
        <v>148.04666666666665</v>
      </c>
      <c r="U160" s="25">
        <f t="shared" si="130"/>
        <v>155.66166666666666</v>
      </c>
      <c r="V160" s="25">
        <f t="shared" si="130"/>
        <v>362.32222222222219</v>
      </c>
      <c r="W160" s="25">
        <f t="shared" si="130"/>
        <v>379.75722222222225</v>
      </c>
      <c r="X160" s="25">
        <f t="shared" si="130"/>
        <v>130.51444444444445</v>
      </c>
      <c r="Y160" s="25">
        <f t="shared" si="130"/>
        <v>137.57444444444445</v>
      </c>
      <c r="Z160" s="25">
        <f t="shared" si="130"/>
        <v>7.4466666666666672</v>
      </c>
      <c r="AA160" s="25">
        <f t="shared" si="130"/>
        <v>7.8516666666666666</v>
      </c>
      <c r="AB160" s="25">
        <f t="shared" si="130"/>
        <v>1250.97</v>
      </c>
      <c r="AC160" s="25">
        <f t="shared" si="130"/>
        <v>1250.97</v>
      </c>
      <c r="AD160" s="27"/>
    </row>
    <row r="161" spans="1:30" s="10" customFormat="1" ht="40.5" x14ac:dyDescent="0.6">
      <c r="A161" s="13"/>
      <c r="B161" s="48"/>
      <c r="C161" s="48"/>
      <c r="D161" s="52"/>
      <c r="E161" s="52"/>
      <c r="F161" s="52"/>
      <c r="G161" s="52"/>
      <c r="H161" s="52"/>
      <c r="I161" s="52"/>
      <c r="J161" s="52"/>
      <c r="K161" s="52"/>
      <c r="L161" s="52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15"/>
    </row>
    <row r="162" spans="1:30" s="10" customFormat="1" ht="40.5" x14ac:dyDescent="0.6">
      <c r="A162" s="13"/>
      <c r="B162" s="48"/>
      <c r="C162" s="48"/>
      <c r="D162" s="52"/>
      <c r="E162" s="52"/>
      <c r="F162" s="52"/>
      <c r="G162" s="52"/>
      <c r="H162" s="52"/>
      <c r="I162" s="52"/>
      <c r="J162" s="52"/>
      <c r="K162" s="52"/>
      <c r="L162" s="52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15"/>
    </row>
    <row r="163" spans="1:30" s="10" customFormat="1" ht="40.5" x14ac:dyDescent="0.6">
      <c r="A163" s="11" t="s">
        <v>60</v>
      </c>
      <c r="B163" s="64"/>
      <c r="C163" s="64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12"/>
    </row>
    <row r="164" spans="1:30" s="10" customFormat="1" ht="40.5" x14ac:dyDescent="0.6">
      <c r="A164" s="11" t="s">
        <v>61</v>
      </c>
      <c r="B164" s="68"/>
      <c r="C164" s="68"/>
      <c r="D164" s="61"/>
      <c r="E164" s="61"/>
      <c r="F164" s="61"/>
      <c r="G164" s="61"/>
      <c r="H164" s="61"/>
      <c r="I164" s="61"/>
      <c r="J164" s="61"/>
      <c r="K164" s="61"/>
      <c r="L164" s="61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12"/>
    </row>
    <row r="165" spans="1:30" s="10" customFormat="1" ht="39.75" x14ac:dyDescent="0.6">
      <c r="A165" s="74" t="s">
        <v>12</v>
      </c>
      <c r="B165" s="71" t="s">
        <v>13</v>
      </c>
      <c r="C165" s="71"/>
      <c r="D165" s="72" t="s">
        <v>14</v>
      </c>
      <c r="E165" s="72"/>
      <c r="F165" s="72" t="s">
        <v>15</v>
      </c>
      <c r="G165" s="72"/>
      <c r="H165" s="75" t="s">
        <v>16</v>
      </c>
      <c r="I165" s="76"/>
      <c r="J165" s="72" t="s">
        <v>17</v>
      </c>
      <c r="K165" s="72"/>
      <c r="L165" s="69" t="s">
        <v>18</v>
      </c>
      <c r="M165" s="69"/>
      <c r="N165" s="69"/>
      <c r="O165" s="69"/>
      <c r="P165" s="69"/>
      <c r="Q165" s="69"/>
      <c r="R165" s="69"/>
      <c r="S165" s="69"/>
      <c r="T165" s="69" t="s">
        <v>19</v>
      </c>
      <c r="U165" s="69"/>
      <c r="V165" s="69"/>
      <c r="W165" s="69"/>
      <c r="X165" s="69"/>
      <c r="Y165" s="69"/>
      <c r="Z165" s="69"/>
      <c r="AA165" s="69"/>
      <c r="AB165" s="69"/>
      <c r="AC165" s="69"/>
      <c r="AD165" s="77" t="s">
        <v>20</v>
      </c>
    </row>
    <row r="166" spans="1:30" s="10" customFormat="1" ht="39.75" x14ac:dyDescent="0.6">
      <c r="A166" s="74"/>
      <c r="B166" s="71" t="s">
        <v>21</v>
      </c>
      <c r="C166" s="71" t="s">
        <v>22</v>
      </c>
      <c r="D166" s="72" t="s">
        <v>21</v>
      </c>
      <c r="E166" s="72" t="s">
        <v>22</v>
      </c>
      <c r="F166" s="72" t="s">
        <v>21</v>
      </c>
      <c r="G166" s="72" t="s">
        <v>22</v>
      </c>
      <c r="H166" s="72" t="s">
        <v>21</v>
      </c>
      <c r="I166" s="72" t="s">
        <v>22</v>
      </c>
      <c r="J166" s="72" t="s">
        <v>21</v>
      </c>
      <c r="K166" s="72" t="s">
        <v>22</v>
      </c>
      <c r="L166" s="69" t="s">
        <v>23</v>
      </c>
      <c r="M166" s="69"/>
      <c r="N166" s="69" t="s">
        <v>24</v>
      </c>
      <c r="O166" s="69"/>
      <c r="P166" s="73" t="s">
        <v>25</v>
      </c>
      <c r="Q166" s="73"/>
      <c r="R166" s="73" t="s">
        <v>26</v>
      </c>
      <c r="S166" s="73"/>
      <c r="T166" s="73" t="s">
        <v>27</v>
      </c>
      <c r="U166" s="73"/>
      <c r="V166" s="73" t="s">
        <v>28</v>
      </c>
      <c r="W166" s="73"/>
      <c r="X166" s="73" t="s">
        <v>29</v>
      </c>
      <c r="Y166" s="73"/>
      <c r="Z166" s="73" t="s">
        <v>30</v>
      </c>
      <c r="AA166" s="73"/>
      <c r="AB166" s="73" t="s">
        <v>31</v>
      </c>
      <c r="AC166" s="73"/>
      <c r="AD166" s="78"/>
    </row>
    <row r="167" spans="1:30" s="2" customFormat="1" ht="96.75" customHeight="1" x14ac:dyDescent="0.55000000000000004">
      <c r="A167" s="74"/>
      <c r="B167" s="71"/>
      <c r="C167" s="71"/>
      <c r="D167" s="72"/>
      <c r="E167" s="72"/>
      <c r="F167" s="72"/>
      <c r="G167" s="72"/>
      <c r="H167" s="72"/>
      <c r="I167" s="72"/>
      <c r="J167" s="72"/>
      <c r="K167" s="72"/>
      <c r="L167" s="54" t="s">
        <v>21</v>
      </c>
      <c r="M167" s="55" t="s">
        <v>22</v>
      </c>
      <c r="N167" s="55" t="s">
        <v>21</v>
      </c>
      <c r="O167" s="55" t="s">
        <v>22</v>
      </c>
      <c r="P167" s="55" t="s">
        <v>21</v>
      </c>
      <c r="Q167" s="55" t="s">
        <v>22</v>
      </c>
      <c r="R167" s="55" t="s">
        <v>21</v>
      </c>
      <c r="S167" s="55" t="s">
        <v>22</v>
      </c>
      <c r="T167" s="55" t="s">
        <v>21</v>
      </c>
      <c r="U167" s="55" t="s">
        <v>22</v>
      </c>
      <c r="V167" s="55" t="s">
        <v>21</v>
      </c>
      <c r="W167" s="55" t="s">
        <v>22</v>
      </c>
      <c r="X167" s="55" t="s">
        <v>21</v>
      </c>
      <c r="Y167" s="55" t="s">
        <v>22</v>
      </c>
      <c r="Z167" s="55" t="s">
        <v>21</v>
      </c>
      <c r="AA167" s="55" t="s">
        <v>22</v>
      </c>
      <c r="AB167" s="55" t="s">
        <v>21</v>
      </c>
      <c r="AC167" s="55" t="s">
        <v>22</v>
      </c>
      <c r="AD167" s="79"/>
    </row>
    <row r="168" spans="1:30" s="24" customFormat="1" ht="81" x14ac:dyDescent="0.65">
      <c r="A168" s="40" t="s">
        <v>78</v>
      </c>
      <c r="B168" s="41">
        <v>155</v>
      </c>
      <c r="C168" s="21">
        <f>B168</f>
        <v>155</v>
      </c>
      <c r="D168" s="22">
        <v>5.3</v>
      </c>
      <c r="E168" s="22">
        <v>5.3</v>
      </c>
      <c r="F168" s="22">
        <v>13.3</v>
      </c>
      <c r="G168" s="22">
        <v>13.3</v>
      </c>
      <c r="H168" s="22">
        <v>36.1</v>
      </c>
      <c r="I168" s="22">
        <v>36.1</v>
      </c>
      <c r="J168" s="22">
        <v>307</v>
      </c>
      <c r="K168" s="22">
        <v>307</v>
      </c>
      <c r="L168" s="22">
        <v>10.4</v>
      </c>
      <c r="M168" s="25">
        <v>10.4</v>
      </c>
      <c r="N168" s="25">
        <v>0.2</v>
      </c>
      <c r="O168" s="25">
        <v>0.2</v>
      </c>
      <c r="P168" s="25">
        <v>0.03</v>
      </c>
      <c r="Q168" s="25">
        <f>P168</f>
        <v>0.03</v>
      </c>
      <c r="R168" s="25">
        <v>35.6</v>
      </c>
      <c r="S168" s="25">
        <f>R168</f>
        <v>35.6</v>
      </c>
      <c r="T168" s="25">
        <v>38</v>
      </c>
      <c r="U168" s="25">
        <f>T168</f>
        <v>38</v>
      </c>
      <c r="V168" s="25">
        <v>87.7</v>
      </c>
      <c r="W168" s="25">
        <f>V168</f>
        <v>87.7</v>
      </c>
      <c r="X168" s="25">
        <v>29.8</v>
      </c>
      <c r="Y168" s="25">
        <f>X168</f>
        <v>29.8</v>
      </c>
      <c r="Z168" s="25">
        <v>1.2</v>
      </c>
      <c r="AA168" s="25">
        <f>Z168</f>
        <v>1.2</v>
      </c>
      <c r="AB168" s="25">
        <v>76.5</v>
      </c>
      <c r="AC168" s="25">
        <f>AB168</f>
        <v>76.5</v>
      </c>
      <c r="AD168" s="23">
        <v>334</v>
      </c>
    </row>
    <row r="169" spans="1:30" s="24" customFormat="1" ht="78.75" customHeight="1" x14ac:dyDescent="0.65">
      <c r="A169" s="20" t="s">
        <v>34</v>
      </c>
      <c r="B169" s="21">
        <v>18</v>
      </c>
      <c r="C169" s="21">
        <v>18</v>
      </c>
      <c r="D169" s="22">
        <v>1.35</v>
      </c>
      <c r="E169" s="22">
        <v>1.35</v>
      </c>
      <c r="F169" s="22">
        <v>0.52</v>
      </c>
      <c r="G169" s="22">
        <v>0.52</v>
      </c>
      <c r="H169" s="22">
        <v>9.25</v>
      </c>
      <c r="I169" s="22">
        <v>9.25</v>
      </c>
      <c r="J169" s="22">
        <v>47.4</v>
      </c>
      <c r="K169" s="22">
        <v>47.4</v>
      </c>
      <c r="L169" s="22">
        <v>0</v>
      </c>
      <c r="M169" s="25">
        <f t="shared" ref="M169" si="131">L169</f>
        <v>0</v>
      </c>
      <c r="N169" s="25">
        <v>0.02</v>
      </c>
      <c r="O169" s="25">
        <f t="shared" ref="O169" si="132">N169</f>
        <v>0.02</v>
      </c>
      <c r="P169" s="25">
        <v>0</v>
      </c>
      <c r="Q169" s="25">
        <f t="shared" ref="Q169" si="133">P169</f>
        <v>0</v>
      </c>
      <c r="R169" s="25">
        <v>0</v>
      </c>
      <c r="S169" s="25">
        <f t="shared" ref="S169" si="134">R169</f>
        <v>0</v>
      </c>
      <c r="T169" s="25">
        <v>5.94</v>
      </c>
      <c r="U169" s="25">
        <f t="shared" ref="U169" si="135">T169</f>
        <v>5.94</v>
      </c>
      <c r="V169" s="25">
        <v>5.94</v>
      </c>
      <c r="W169" s="25">
        <f t="shared" ref="W169" si="136">V169</f>
        <v>5.94</v>
      </c>
      <c r="X169" s="25">
        <v>10.44</v>
      </c>
      <c r="Y169" s="25">
        <f t="shared" ref="Y169" si="137">X169</f>
        <v>10.44</v>
      </c>
      <c r="Z169" s="25">
        <v>0.8</v>
      </c>
      <c r="AA169" s="25">
        <f t="shared" ref="AA169" si="138">Z169</f>
        <v>0.8</v>
      </c>
      <c r="AB169" s="25">
        <v>0</v>
      </c>
      <c r="AC169" s="25">
        <f t="shared" ref="AC169" si="139">AB169</f>
        <v>0</v>
      </c>
      <c r="AD169" s="23" t="s">
        <v>35</v>
      </c>
    </row>
    <row r="170" spans="1:30" s="24" customFormat="1" x14ac:dyDescent="0.65">
      <c r="A170" s="20" t="s">
        <v>53</v>
      </c>
      <c r="B170" s="21" t="s">
        <v>73</v>
      </c>
      <c r="C170" s="21" t="s">
        <v>73</v>
      </c>
      <c r="D170" s="22">
        <v>0.2</v>
      </c>
      <c r="E170" s="22">
        <v>0.2</v>
      </c>
      <c r="F170" s="22">
        <v>0</v>
      </c>
      <c r="G170" s="22">
        <v>0</v>
      </c>
      <c r="H170" s="22">
        <v>15</v>
      </c>
      <c r="I170" s="22">
        <v>15</v>
      </c>
      <c r="J170" s="22">
        <v>58</v>
      </c>
      <c r="K170" s="22">
        <v>58</v>
      </c>
      <c r="L170" s="22">
        <v>0.02</v>
      </c>
      <c r="M170" s="25">
        <v>0.02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1.29</v>
      </c>
      <c r="U170" s="25">
        <v>1.29</v>
      </c>
      <c r="V170" s="25">
        <v>1.6</v>
      </c>
      <c r="W170" s="25">
        <v>1.6</v>
      </c>
      <c r="X170" s="25">
        <v>0.88</v>
      </c>
      <c r="Y170" s="25">
        <v>0.88</v>
      </c>
      <c r="Z170" s="25">
        <v>0.21</v>
      </c>
      <c r="AA170" s="25">
        <v>0.21</v>
      </c>
      <c r="AB170" s="25">
        <v>8.7100000000000009</v>
      </c>
      <c r="AC170" s="25">
        <v>8.7100000000000009</v>
      </c>
      <c r="AD170" s="23">
        <v>685</v>
      </c>
    </row>
    <row r="171" spans="1:30" s="24" customFormat="1" x14ac:dyDescent="0.65">
      <c r="A171" s="26" t="s">
        <v>36</v>
      </c>
      <c r="B171" s="21">
        <v>388</v>
      </c>
      <c r="C171" s="21">
        <v>388</v>
      </c>
      <c r="D171" s="34">
        <f>SUM(D168:D170)</f>
        <v>6.8500000000000005</v>
      </c>
      <c r="E171" s="34">
        <f t="shared" ref="E171:AC171" si="140">SUM(E168:E170)</f>
        <v>6.8500000000000005</v>
      </c>
      <c r="F171" s="34">
        <f t="shared" si="140"/>
        <v>13.82</v>
      </c>
      <c r="G171" s="34">
        <f t="shared" si="140"/>
        <v>13.82</v>
      </c>
      <c r="H171" s="34">
        <f t="shared" si="140"/>
        <v>60.35</v>
      </c>
      <c r="I171" s="34">
        <f t="shared" si="140"/>
        <v>60.35</v>
      </c>
      <c r="J171" s="34">
        <f t="shared" si="140"/>
        <v>412.4</v>
      </c>
      <c r="K171" s="34">
        <f t="shared" si="140"/>
        <v>412.4</v>
      </c>
      <c r="L171" s="34">
        <f t="shared" si="140"/>
        <v>10.42</v>
      </c>
      <c r="M171" s="42">
        <f t="shared" si="140"/>
        <v>10.42</v>
      </c>
      <c r="N171" s="42">
        <f t="shared" si="140"/>
        <v>0.22</v>
      </c>
      <c r="O171" s="42">
        <f t="shared" si="140"/>
        <v>0.22</v>
      </c>
      <c r="P171" s="42">
        <f t="shared" si="140"/>
        <v>0.03</v>
      </c>
      <c r="Q171" s="42">
        <f t="shared" si="140"/>
        <v>0.03</v>
      </c>
      <c r="R171" s="42">
        <f t="shared" si="140"/>
        <v>35.6</v>
      </c>
      <c r="S171" s="42">
        <f t="shared" si="140"/>
        <v>35.6</v>
      </c>
      <c r="T171" s="42">
        <f t="shared" si="140"/>
        <v>45.23</v>
      </c>
      <c r="U171" s="42">
        <f t="shared" si="140"/>
        <v>45.23</v>
      </c>
      <c r="V171" s="42">
        <f t="shared" si="140"/>
        <v>95.24</v>
      </c>
      <c r="W171" s="42">
        <f t="shared" si="140"/>
        <v>95.24</v>
      </c>
      <c r="X171" s="42">
        <f t="shared" si="140"/>
        <v>41.120000000000005</v>
      </c>
      <c r="Y171" s="42">
        <f t="shared" si="140"/>
        <v>41.120000000000005</v>
      </c>
      <c r="Z171" s="42">
        <f t="shared" si="140"/>
        <v>2.21</v>
      </c>
      <c r="AA171" s="42">
        <f t="shared" si="140"/>
        <v>2.21</v>
      </c>
      <c r="AB171" s="42">
        <f t="shared" si="140"/>
        <v>85.210000000000008</v>
      </c>
      <c r="AC171" s="42">
        <f t="shared" si="140"/>
        <v>85.210000000000008</v>
      </c>
      <c r="AD171" s="27"/>
    </row>
    <row r="172" spans="1:30" s="10" customFormat="1" ht="40.5" x14ac:dyDescent="0.6">
      <c r="A172" s="13"/>
      <c r="B172" s="48"/>
      <c r="C172" s="48"/>
      <c r="D172" s="52"/>
      <c r="E172" s="52"/>
      <c r="F172" s="52"/>
      <c r="G172" s="52"/>
      <c r="H172" s="52"/>
      <c r="I172" s="52"/>
      <c r="J172" s="52"/>
      <c r="K172" s="52"/>
      <c r="L172" s="52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15"/>
    </row>
    <row r="173" spans="1:30" s="10" customFormat="1" ht="40.5" x14ac:dyDescent="0.6">
      <c r="A173" s="11" t="s">
        <v>62</v>
      </c>
      <c r="B173" s="67"/>
      <c r="C173" s="67"/>
      <c r="D173" s="61"/>
      <c r="E173" s="61"/>
      <c r="F173" s="61"/>
      <c r="G173" s="61"/>
      <c r="H173" s="61"/>
      <c r="I173" s="61"/>
      <c r="J173" s="61"/>
      <c r="K173" s="61"/>
      <c r="L173" s="61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17"/>
    </row>
    <row r="174" spans="1:30" s="10" customFormat="1" ht="39.75" x14ac:dyDescent="0.6">
      <c r="A174" s="74" t="s">
        <v>12</v>
      </c>
      <c r="B174" s="71" t="s">
        <v>13</v>
      </c>
      <c r="C174" s="71"/>
      <c r="D174" s="72" t="s">
        <v>14</v>
      </c>
      <c r="E174" s="72"/>
      <c r="F174" s="72" t="s">
        <v>15</v>
      </c>
      <c r="G174" s="72"/>
      <c r="H174" s="75" t="s">
        <v>16</v>
      </c>
      <c r="I174" s="76"/>
      <c r="J174" s="72" t="s">
        <v>17</v>
      </c>
      <c r="K174" s="72"/>
      <c r="L174" s="69" t="s">
        <v>18</v>
      </c>
      <c r="M174" s="69"/>
      <c r="N174" s="69"/>
      <c r="O174" s="69"/>
      <c r="P174" s="69"/>
      <c r="Q174" s="69"/>
      <c r="R174" s="69"/>
      <c r="S174" s="69"/>
      <c r="T174" s="69" t="s">
        <v>19</v>
      </c>
      <c r="U174" s="69"/>
      <c r="V174" s="69"/>
      <c r="W174" s="69"/>
      <c r="X174" s="69"/>
      <c r="Y174" s="69"/>
      <c r="Z174" s="69"/>
      <c r="AA174" s="69"/>
      <c r="AB174" s="69"/>
      <c r="AC174" s="69"/>
      <c r="AD174" s="70" t="s">
        <v>20</v>
      </c>
    </row>
    <row r="175" spans="1:30" s="10" customFormat="1" ht="39.75" x14ac:dyDescent="0.6">
      <c r="A175" s="74"/>
      <c r="B175" s="71" t="s">
        <v>21</v>
      </c>
      <c r="C175" s="71" t="s">
        <v>22</v>
      </c>
      <c r="D175" s="72" t="s">
        <v>21</v>
      </c>
      <c r="E175" s="72" t="s">
        <v>22</v>
      </c>
      <c r="F175" s="72" t="s">
        <v>21</v>
      </c>
      <c r="G175" s="72" t="s">
        <v>22</v>
      </c>
      <c r="H175" s="72" t="s">
        <v>21</v>
      </c>
      <c r="I175" s="72" t="s">
        <v>22</v>
      </c>
      <c r="J175" s="72" t="s">
        <v>21</v>
      </c>
      <c r="K175" s="72" t="s">
        <v>22</v>
      </c>
      <c r="L175" s="69" t="s">
        <v>23</v>
      </c>
      <c r="M175" s="69"/>
      <c r="N175" s="69" t="s">
        <v>24</v>
      </c>
      <c r="O175" s="69"/>
      <c r="P175" s="73" t="s">
        <v>25</v>
      </c>
      <c r="Q175" s="73"/>
      <c r="R175" s="73" t="s">
        <v>26</v>
      </c>
      <c r="S175" s="73"/>
      <c r="T175" s="73" t="s">
        <v>27</v>
      </c>
      <c r="U175" s="73"/>
      <c r="V175" s="73" t="s">
        <v>28</v>
      </c>
      <c r="W175" s="73"/>
      <c r="X175" s="73" t="s">
        <v>29</v>
      </c>
      <c r="Y175" s="73"/>
      <c r="Z175" s="73" t="s">
        <v>30</v>
      </c>
      <c r="AA175" s="73"/>
      <c r="AB175" s="73" t="s">
        <v>31</v>
      </c>
      <c r="AC175" s="73"/>
      <c r="AD175" s="70"/>
    </row>
    <row r="176" spans="1:30" s="2" customFormat="1" ht="107.25" customHeight="1" x14ac:dyDescent="0.55000000000000004">
      <c r="A176" s="74"/>
      <c r="B176" s="71"/>
      <c r="C176" s="71"/>
      <c r="D176" s="72"/>
      <c r="E176" s="72"/>
      <c r="F176" s="72"/>
      <c r="G176" s="72"/>
      <c r="H176" s="72"/>
      <c r="I176" s="72"/>
      <c r="J176" s="72"/>
      <c r="K176" s="72"/>
      <c r="L176" s="54" t="s">
        <v>21</v>
      </c>
      <c r="M176" s="55" t="s">
        <v>22</v>
      </c>
      <c r="N176" s="55" t="s">
        <v>21</v>
      </c>
      <c r="O176" s="55" t="s">
        <v>22</v>
      </c>
      <c r="P176" s="55" t="s">
        <v>21</v>
      </c>
      <c r="Q176" s="55" t="s">
        <v>22</v>
      </c>
      <c r="R176" s="55" t="s">
        <v>21</v>
      </c>
      <c r="S176" s="55" t="s">
        <v>22</v>
      </c>
      <c r="T176" s="55" t="s">
        <v>21</v>
      </c>
      <c r="U176" s="55" t="s">
        <v>22</v>
      </c>
      <c r="V176" s="55" t="s">
        <v>21</v>
      </c>
      <c r="W176" s="55" t="s">
        <v>22</v>
      </c>
      <c r="X176" s="55" t="s">
        <v>21</v>
      </c>
      <c r="Y176" s="55" t="s">
        <v>22</v>
      </c>
      <c r="Z176" s="55" t="s">
        <v>21</v>
      </c>
      <c r="AA176" s="55" t="s">
        <v>22</v>
      </c>
      <c r="AB176" s="55" t="s">
        <v>21</v>
      </c>
      <c r="AC176" s="55" t="s">
        <v>22</v>
      </c>
      <c r="AD176" s="70"/>
    </row>
    <row r="177" spans="1:30" s="24" customFormat="1" ht="69.75" customHeight="1" x14ac:dyDescent="0.65">
      <c r="A177" s="20" t="s">
        <v>87</v>
      </c>
      <c r="B177" s="29">
        <v>25</v>
      </c>
      <c r="C177" s="29">
        <v>25</v>
      </c>
      <c r="D177" s="22">
        <v>0.23</v>
      </c>
      <c r="E177" s="22">
        <v>0.23</v>
      </c>
      <c r="F177" s="22">
        <v>0.05</v>
      </c>
      <c r="G177" s="22">
        <v>0.05</v>
      </c>
      <c r="H177" s="22">
        <v>0.68</v>
      </c>
      <c r="I177" s="22">
        <v>0.68</v>
      </c>
      <c r="J177" s="22">
        <v>4.5</v>
      </c>
      <c r="K177" s="22">
        <v>4.5</v>
      </c>
      <c r="L177" s="30">
        <v>0.01</v>
      </c>
      <c r="M177" s="25">
        <f>L177</f>
        <v>0.01</v>
      </c>
      <c r="N177" s="25">
        <v>8.1</v>
      </c>
      <c r="O177" s="25">
        <f>N177</f>
        <v>8.1</v>
      </c>
      <c r="P177" s="25">
        <v>0.02</v>
      </c>
      <c r="Q177" s="25">
        <f>P177</f>
        <v>0.02</v>
      </c>
      <c r="R177" s="25">
        <v>0.12</v>
      </c>
      <c r="S177" s="25">
        <f>R177</f>
        <v>0.12</v>
      </c>
      <c r="T177" s="25">
        <v>3</v>
      </c>
      <c r="U177" s="25">
        <f>T177</f>
        <v>3</v>
      </c>
      <c r="V177" s="25">
        <v>0.13</v>
      </c>
      <c r="W177" s="25">
        <f>V177</f>
        <v>0.13</v>
      </c>
      <c r="X177" s="25">
        <v>6.6</v>
      </c>
      <c r="Y177" s="25">
        <v>6.6</v>
      </c>
      <c r="Z177" s="25">
        <v>0.36</v>
      </c>
      <c r="AA177" s="25">
        <f>Z177</f>
        <v>0.36</v>
      </c>
      <c r="AB177" s="23" t="s">
        <v>94</v>
      </c>
    </row>
    <row r="178" spans="1:30" s="24" customFormat="1" ht="92.25" customHeight="1" x14ac:dyDescent="0.65">
      <c r="A178" s="31" t="s">
        <v>69</v>
      </c>
      <c r="B178" s="32" t="s">
        <v>80</v>
      </c>
      <c r="C178" s="32" t="s">
        <v>81</v>
      </c>
      <c r="D178" s="22">
        <v>4.4800000000000004</v>
      </c>
      <c r="E178" s="22">
        <v>5.6</v>
      </c>
      <c r="F178" s="22">
        <v>5.36</v>
      </c>
      <c r="G178" s="22">
        <v>6.7</v>
      </c>
      <c r="H178" s="22">
        <v>11.84</v>
      </c>
      <c r="I178" s="22">
        <v>14.8</v>
      </c>
      <c r="J178" s="22">
        <v>110.4</v>
      </c>
      <c r="K178" s="22">
        <v>138</v>
      </c>
      <c r="L178" s="22">
        <v>6.6</v>
      </c>
      <c r="M178" s="25">
        <f t="shared" ref="M178" si="141">L178</f>
        <v>6.6</v>
      </c>
      <c r="N178" s="25">
        <v>0.02</v>
      </c>
      <c r="O178" s="25">
        <f t="shared" ref="O178" si="142">N178</f>
        <v>0.02</v>
      </c>
      <c r="P178" s="25">
        <v>0.05</v>
      </c>
      <c r="Q178" s="25">
        <f t="shared" ref="Q178" si="143">P178</f>
        <v>0.05</v>
      </c>
      <c r="R178" s="25">
        <v>0.02</v>
      </c>
      <c r="S178" s="25">
        <f t="shared" ref="S178" si="144">R178</f>
        <v>0.02</v>
      </c>
      <c r="T178" s="25">
        <v>9.6</v>
      </c>
      <c r="U178" s="25">
        <f t="shared" ref="U178" si="145">T178</f>
        <v>9.6</v>
      </c>
      <c r="V178" s="25">
        <v>22.8</v>
      </c>
      <c r="W178" s="25">
        <f t="shared" ref="W178" si="146">V178</f>
        <v>22.8</v>
      </c>
      <c r="X178" s="25">
        <v>15.97</v>
      </c>
      <c r="Y178" s="25">
        <f t="shared" ref="Y178" si="147">X178</f>
        <v>15.97</v>
      </c>
      <c r="Z178" s="25">
        <v>0.64</v>
      </c>
      <c r="AA178" s="25">
        <f t="shared" ref="AA178" si="148">Z178</f>
        <v>0.64</v>
      </c>
      <c r="AB178" s="25">
        <v>385</v>
      </c>
      <c r="AC178" s="25">
        <f t="shared" ref="AC178" si="149">AB178</f>
        <v>385</v>
      </c>
      <c r="AD178" s="23">
        <v>140</v>
      </c>
    </row>
    <row r="179" spans="1:30" s="24" customFormat="1" ht="69.75" customHeight="1" x14ac:dyDescent="0.65">
      <c r="A179" s="33" t="s">
        <v>91</v>
      </c>
      <c r="B179" s="23" t="s">
        <v>68</v>
      </c>
      <c r="C179" s="23" t="str">
        <f>B179</f>
        <v>60/30</v>
      </c>
      <c r="D179" s="25">
        <v>10.31</v>
      </c>
      <c r="E179" s="25">
        <v>10.31</v>
      </c>
      <c r="F179" s="25">
        <v>10.72</v>
      </c>
      <c r="G179" s="25">
        <v>10.72</v>
      </c>
      <c r="H179" s="25">
        <v>10.43</v>
      </c>
      <c r="I179" s="25">
        <v>10.43</v>
      </c>
      <c r="J179" s="25">
        <v>180.24</v>
      </c>
      <c r="K179" s="25">
        <v>180.24</v>
      </c>
      <c r="L179" s="30">
        <v>0</v>
      </c>
      <c r="M179" s="25">
        <v>0</v>
      </c>
      <c r="N179" s="25">
        <v>0.04</v>
      </c>
      <c r="O179" s="25">
        <v>0.04</v>
      </c>
      <c r="P179" s="25">
        <v>4.8099999999999996</v>
      </c>
      <c r="Q179" s="25">
        <v>4.8099999999999996</v>
      </c>
      <c r="R179" s="25">
        <v>7</v>
      </c>
      <c r="S179" s="25">
        <v>7</v>
      </c>
      <c r="T179" s="25">
        <v>8.4</v>
      </c>
      <c r="U179" s="25">
        <v>8.4</v>
      </c>
      <c r="V179" s="25">
        <v>84.7</v>
      </c>
      <c r="W179" s="25">
        <v>84.7</v>
      </c>
      <c r="X179" s="25">
        <v>16.899999999999999</v>
      </c>
      <c r="Y179" s="25">
        <v>16.899999999999999</v>
      </c>
      <c r="Z179" s="25">
        <v>1</v>
      </c>
      <c r="AA179" s="25">
        <v>1</v>
      </c>
      <c r="AB179" s="23">
        <v>498</v>
      </c>
    </row>
    <row r="180" spans="1:30" s="24" customFormat="1" ht="69.75" customHeight="1" x14ac:dyDescent="0.65">
      <c r="A180" s="20" t="s">
        <v>55</v>
      </c>
      <c r="B180" s="21">
        <v>150</v>
      </c>
      <c r="C180" s="21">
        <v>180</v>
      </c>
      <c r="D180" s="22">
        <v>3.15</v>
      </c>
      <c r="E180" s="22">
        <v>3.15</v>
      </c>
      <c r="F180" s="22">
        <v>8.25</v>
      </c>
      <c r="G180" s="22">
        <v>8.25</v>
      </c>
      <c r="H180" s="22">
        <v>21.75</v>
      </c>
      <c r="I180" s="22">
        <v>21.75</v>
      </c>
      <c r="J180" s="22">
        <v>189</v>
      </c>
      <c r="K180" s="22">
        <v>226.8</v>
      </c>
      <c r="L180" s="22">
        <v>0</v>
      </c>
      <c r="M180" s="25">
        <f t="shared" ref="M180" si="150">L180</f>
        <v>0</v>
      </c>
      <c r="N180" s="25">
        <v>0.25</v>
      </c>
      <c r="O180" s="25">
        <f t="shared" ref="O180" si="151">N180</f>
        <v>0.25</v>
      </c>
      <c r="P180" s="25">
        <v>0.12</v>
      </c>
      <c r="Q180" s="25">
        <f t="shared" ref="Q180" si="152">P180</f>
        <v>0.12</v>
      </c>
      <c r="R180" s="25">
        <v>15</v>
      </c>
      <c r="S180" s="25">
        <f t="shared" ref="S180" si="153">R180</f>
        <v>15</v>
      </c>
      <c r="T180" s="25">
        <v>15.68</v>
      </c>
      <c r="U180" s="25">
        <f t="shared" ref="U180" si="154">T180</f>
        <v>15.68</v>
      </c>
      <c r="V180" s="25">
        <v>209.78</v>
      </c>
      <c r="W180" s="25">
        <f t="shared" ref="W180" si="155">V180</f>
        <v>209.78</v>
      </c>
      <c r="X180" s="25">
        <v>140.03</v>
      </c>
      <c r="Y180" s="25">
        <f t="shared" ref="Y180" si="156">X180</f>
        <v>140.03</v>
      </c>
      <c r="Z180" s="25">
        <v>4.8</v>
      </c>
      <c r="AA180" s="25">
        <f t="shared" ref="AA180" si="157">Z180</f>
        <v>4.8</v>
      </c>
      <c r="AB180" s="25">
        <v>267</v>
      </c>
      <c r="AC180" s="25">
        <f t="shared" ref="AC180" si="158">AB180</f>
        <v>267</v>
      </c>
      <c r="AD180" s="23">
        <v>508</v>
      </c>
    </row>
    <row r="181" spans="1:30" s="24" customFormat="1" ht="69.75" customHeight="1" x14ac:dyDescent="0.65">
      <c r="A181" s="20" t="s">
        <v>63</v>
      </c>
      <c r="B181" s="21">
        <v>200</v>
      </c>
      <c r="C181" s="21">
        <v>200</v>
      </c>
      <c r="D181" s="22">
        <v>0.6</v>
      </c>
      <c r="E181" s="22">
        <v>0.6</v>
      </c>
      <c r="F181" s="22">
        <v>0</v>
      </c>
      <c r="G181" s="22">
        <v>0</v>
      </c>
      <c r="H181" s="22">
        <v>31.4</v>
      </c>
      <c r="I181" s="22">
        <v>31.4</v>
      </c>
      <c r="J181" s="22">
        <v>124</v>
      </c>
      <c r="K181" s="22">
        <v>124</v>
      </c>
      <c r="L181" s="22">
        <v>20</v>
      </c>
      <c r="M181" s="25">
        <v>20</v>
      </c>
      <c r="N181" s="25">
        <v>0.08</v>
      </c>
      <c r="O181" s="25">
        <v>0.08</v>
      </c>
      <c r="P181" s="25">
        <v>0</v>
      </c>
      <c r="Q181" s="25">
        <v>0</v>
      </c>
      <c r="R181" s="25">
        <v>0</v>
      </c>
      <c r="S181" s="25">
        <v>0</v>
      </c>
      <c r="T181" s="25">
        <v>16</v>
      </c>
      <c r="U181" s="25">
        <v>16</v>
      </c>
      <c r="V181" s="25">
        <v>56</v>
      </c>
      <c r="W181" s="25">
        <v>56</v>
      </c>
      <c r="X181" s="25">
        <v>84</v>
      </c>
      <c r="Y181" s="25">
        <v>84</v>
      </c>
      <c r="Z181" s="25">
        <v>1.2</v>
      </c>
      <c r="AA181" s="25">
        <v>1.2</v>
      </c>
      <c r="AB181" s="25">
        <v>0</v>
      </c>
      <c r="AC181" s="25">
        <v>0</v>
      </c>
      <c r="AD181" s="29">
        <v>639</v>
      </c>
    </row>
    <row r="182" spans="1:30" s="24" customFormat="1" ht="69.75" customHeight="1" x14ac:dyDescent="0.65">
      <c r="A182" s="20" t="s">
        <v>42</v>
      </c>
      <c r="B182" s="21">
        <v>32.5</v>
      </c>
      <c r="C182" s="21">
        <v>32.5</v>
      </c>
      <c r="D182" s="22">
        <v>2.5024999999999999</v>
      </c>
      <c r="E182" s="22">
        <v>2.5024999999999999</v>
      </c>
      <c r="F182" s="22">
        <v>0.45500000000000002</v>
      </c>
      <c r="G182" s="22">
        <v>0.45500000000000002</v>
      </c>
      <c r="H182" s="22">
        <v>12.2525</v>
      </c>
      <c r="I182" s="22">
        <v>12.2525</v>
      </c>
      <c r="J182" s="22">
        <v>13.22</v>
      </c>
      <c r="K182" s="22">
        <v>13.22</v>
      </c>
      <c r="L182" s="22">
        <v>0</v>
      </c>
      <c r="M182" s="25">
        <v>0</v>
      </c>
      <c r="N182" s="25">
        <v>0.03</v>
      </c>
      <c r="O182" s="25">
        <v>0.03</v>
      </c>
      <c r="P182" s="25">
        <v>0</v>
      </c>
      <c r="Q182" s="25">
        <v>0</v>
      </c>
      <c r="R182" s="25">
        <v>0</v>
      </c>
      <c r="S182" s="25">
        <v>0</v>
      </c>
      <c r="T182" s="25">
        <v>11.62</v>
      </c>
      <c r="U182" s="25">
        <v>11.62</v>
      </c>
      <c r="V182" s="25">
        <v>22.86</v>
      </c>
      <c r="W182" s="25">
        <v>22.86</v>
      </c>
      <c r="X182" s="25">
        <v>20.420000000000002</v>
      </c>
      <c r="Y182" s="25">
        <v>20.420000000000002</v>
      </c>
      <c r="Z182" s="25">
        <v>1.58</v>
      </c>
      <c r="AA182" s="25">
        <v>1.58</v>
      </c>
      <c r="AB182" s="25">
        <v>0</v>
      </c>
      <c r="AC182" s="25">
        <v>0</v>
      </c>
      <c r="AD182" s="23" t="s">
        <v>35</v>
      </c>
    </row>
    <row r="183" spans="1:30" s="24" customFormat="1" ht="69.75" customHeight="1" x14ac:dyDescent="0.65">
      <c r="A183" s="26" t="s">
        <v>36</v>
      </c>
      <c r="B183" s="21">
        <f>25+206+90+150+200+32.5</f>
        <v>703.5</v>
      </c>
      <c r="C183" s="21">
        <f>703.5+50</f>
        <v>753.5</v>
      </c>
      <c r="D183" s="34">
        <f t="shared" ref="D183:AC183" si="159">SUM(D177:D182)</f>
        <v>21.272500000000004</v>
      </c>
      <c r="E183" s="34">
        <f t="shared" si="159"/>
        <v>22.392500000000002</v>
      </c>
      <c r="F183" s="34">
        <f t="shared" si="159"/>
        <v>24.835000000000001</v>
      </c>
      <c r="G183" s="34">
        <f t="shared" si="159"/>
        <v>26.174999999999997</v>
      </c>
      <c r="H183" s="34">
        <f t="shared" si="159"/>
        <v>88.352499999999992</v>
      </c>
      <c r="I183" s="34">
        <f t="shared" si="159"/>
        <v>91.3125</v>
      </c>
      <c r="J183" s="34">
        <f t="shared" si="159"/>
        <v>621.36</v>
      </c>
      <c r="K183" s="34">
        <f t="shared" si="159"/>
        <v>686.76</v>
      </c>
      <c r="L183" s="34">
        <f t="shared" si="159"/>
        <v>26.61</v>
      </c>
      <c r="M183" s="42">
        <f t="shared" si="159"/>
        <v>26.61</v>
      </c>
      <c r="N183" s="42">
        <f t="shared" si="159"/>
        <v>8.5199999999999978</v>
      </c>
      <c r="O183" s="42">
        <f t="shared" si="159"/>
        <v>8.5199999999999978</v>
      </c>
      <c r="P183" s="42">
        <f t="shared" si="159"/>
        <v>5</v>
      </c>
      <c r="Q183" s="42">
        <f t="shared" si="159"/>
        <v>5</v>
      </c>
      <c r="R183" s="42">
        <f t="shared" si="159"/>
        <v>22.14</v>
      </c>
      <c r="S183" s="42">
        <f t="shared" si="159"/>
        <v>22.14</v>
      </c>
      <c r="T183" s="42">
        <f t="shared" si="159"/>
        <v>64.3</v>
      </c>
      <c r="U183" s="42">
        <f t="shared" si="159"/>
        <v>64.3</v>
      </c>
      <c r="V183" s="42">
        <f t="shared" si="159"/>
        <v>396.27</v>
      </c>
      <c r="W183" s="42">
        <f t="shared" si="159"/>
        <v>396.27</v>
      </c>
      <c r="X183" s="42">
        <f t="shared" si="159"/>
        <v>283.92</v>
      </c>
      <c r="Y183" s="42">
        <f t="shared" si="159"/>
        <v>283.92</v>
      </c>
      <c r="Z183" s="42">
        <f t="shared" si="159"/>
        <v>9.58</v>
      </c>
      <c r="AA183" s="42">
        <f t="shared" si="159"/>
        <v>9.58</v>
      </c>
      <c r="AB183" s="42">
        <f t="shared" si="159"/>
        <v>1150</v>
      </c>
      <c r="AC183" s="42">
        <f t="shared" si="159"/>
        <v>652</v>
      </c>
      <c r="AD183" s="27"/>
    </row>
    <row r="184" spans="1:30" s="24" customFormat="1" x14ac:dyDescent="0.65">
      <c r="A184" s="26" t="s">
        <v>43</v>
      </c>
      <c r="B184" s="21">
        <f>703.5+388</f>
        <v>1091.5</v>
      </c>
      <c r="C184" s="21">
        <f>753.5+388</f>
        <v>1141.5</v>
      </c>
      <c r="D184" s="34">
        <f t="shared" ref="D184:AC184" si="160">D183+D171</f>
        <v>28.122500000000006</v>
      </c>
      <c r="E184" s="34">
        <f t="shared" si="160"/>
        <v>29.242500000000003</v>
      </c>
      <c r="F184" s="34">
        <f t="shared" si="160"/>
        <v>38.655000000000001</v>
      </c>
      <c r="G184" s="34">
        <f t="shared" si="160"/>
        <v>39.994999999999997</v>
      </c>
      <c r="H184" s="34">
        <f t="shared" si="160"/>
        <v>148.70249999999999</v>
      </c>
      <c r="I184" s="34">
        <f t="shared" si="160"/>
        <v>151.66249999999999</v>
      </c>
      <c r="J184" s="34">
        <f t="shared" si="160"/>
        <v>1033.76</v>
      </c>
      <c r="K184" s="34">
        <f t="shared" si="160"/>
        <v>1099.1599999999999</v>
      </c>
      <c r="L184" s="34">
        <f t="shared" si="160"/>
        <v>37.03</v>
      </c>
      <c r="M184" s="42">
        <f t="shared" si="160"/>
        <v>37.03</v>
      </c>
      <c r="N184" s="42">
        <f t="shared" si="160"/>
        <v>8.7399999999999984</v>
      </c>
      <c r="O184" s="42">
        <f t="shared" si="160"/>
        <v>8.7399999999999984</v>
      </c>
      <c r="P184" s="42">
        <f t="shared" si="160"/>
        <v>5.03</v>
      </c>
      <c r="Q184" s="42">
        <f t="shared" si="160"/>
        <v>5.03</v>
      </c>
      <c r="R184" s="42">
        <f t="shared" si="160"/>
        <v>57.74</v>
      </c>
      <c r="S184" s="42">
        <f t="shared" si="160"/>
        <v>57.74</v>
      </c>
      <c r="T184" s="42">
        <f t="shared" si="160"/>
        <v>109.53</v>
      </c>
      <c r="U184" s="42">
        <f t="shared" si="160"/>
        <v>109.53</v>
      </c>
      <c r="V184" s="42">
        <f t="shared" si="160"/>
        <v>491.51</v>
      </c>
      <c r="W184" s="42">
        <f t="shared" si="160"/>
        <v>491.51</v>
      </c>
      <c r="X184" s="42">
        <f t="shared" si="160"/>
        <v>325.04000000000002</v>
      </c>
      <c r="Y184" s="42">
        <f t="shared" si="160"/>
        <v>325.04000000000002</v>
      </c>
      <c r="Z184" s="42">
        <f t="shared" si="160"/>
        <v>11.79</v>
      </c>
      <c r="AA184" s="42">
        <f t="shared" si="160"/>
        <v>11.79</v>
      </c>
      <c r="AB184" s="42">
        <f t="shared" si="160"/>
        <v>1235.21</v>
      </c>
      <c r="AC184" s="42">
        <f t="shared" si="160"/>
        <v>737.21</v>
      </c>
      <c r="AD184" s="27"/>
    </row>
    <row r="185" spans="1:30" s="24" customFormat="1" x14ac:dyDescent="0.65">
      <c r="A185" s="47"/>
      <c r="B185" s="48"/>
      <c r="C185" s="48"/>
      <c r="D185" s="49"/>
      <c r="E185" s="49"/>
      <c r="F185" s="49"/>
      <c r="G185" s="49"/>
      <c r="H185" s="49"/>
      <c r="I185" s="49"/>
      <c r="J185" s="49"/>
      <c r="K185" s="49"/>
      <c r="L185" s="49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1"/>
    </row>
    <row r="186" spans="1:30" s="24" customFormat="1" x14ac:dyDescent="0.65">
      <c r="A186" s="47"/>
      <c r="B186" s="48"/>
      <c r="C186" s="48"/>
      <c r="D186" s="49"/>
      <c r="E186" s="49"/>
      <c r="F186" s="49"/>
      <c r="G186" s="49"/>
      <c r="H186" s="49"/>
      <c r="I186" s="49"/>
      <c r="J186" s="49"/>
      <c r="K186" s="49"/>
      <c r="L186" s="49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1"/>
    </row>
    <row r="187" spans="1:30" s="10" customFormat="1" ht="40.5" x14ac:dyDescent="0.6">
      <c r="A187" s="13"/>
      <c r="B187" s="48"/>
      <c r="C187" s="48"/>
      <c r="D187" s="49"/>
      <c r="E187" s="49"/>
      <c r="F187" s="49"/>
      <c r="G187" s="49"/>
      <c r="H187" s="49"/>
      <c r="I187" s="49"/>
      <c r="J187" s="49"/>
      <c r="K187" s="49"/>
      <c r="L187" s="49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15"/>
    </row>
    <row r="188" spans="1:30" s="10" customFormat="1" ht="40.5" x14ac:dyDescent="0.6">
      <c r="A188" s="11" t="s">
        <v>47</v>
      </c>
      <c r="B188" s="64"/>
      <c r="C188" s="64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9"/>
    </row>
    <row r="189" spans="1:30" s="10" customFormat="1" ht="40.5" x14ac:dyDescent="0.6">
      <c r="A189" s="11" t="s">
        <v>11</v>
      </c>
      <c r="B189" s="64"/>
      <c r="C189" s="64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12"/>
    </row>
    <row r="190" spans="1:30" s="10" customFormat="1" ht="39.75" x14ac:dyDescent="0.6">
      <c r="A190" s="74" t="s">
        <v>12</v>
      </c>
      <c r="B190" s="71" t="s">
        <v>13</v>
      </c>
      <c r="C190" s="71"/>
      <c r="D190" s="72" t="s">
        <v>14</v>
      </c>
      <c r="E190" s="72"/>
      <c r="F190" s="72" t="s">
        <v>15</v>
      </c>
      <c r="G190" s="72"/>
      <c r="H190" s="75" t="s">
        <v>16</v>
      </c>
      <c r="I190" s="76"/>
      <c r="J190" s="72" t="s">
        <v>17</v>
      </c>
      <c r="K190" s="72"/>
      <c r="L190" s="69" t="s">
        <v>18</v>
      </c>
      <c r="M190" s="69"/>
      <c r="N190" s="69"/>
      <c r="O190" s="69"/>
      <c r="P190" s="69"/>
      <c r="Q190" s="69"/>
      <c r="R190" s="69"/>
      <c r="S190" s="69"/>
      <c r="T190" s="69" t="s">
        <v>19</v>
      </c>
      <c r="U190" s="69"/>
      <c r="V190" s="69"/>
      <c r="W190" s="69"/>
      <c r="X190" s="69"/>
      <c r="Y190" s="69"/>
      <c r="Z190" s="69"/>
      <c r="AA190" s="69"/>
      <c r="AB190" s="69"/>
      <c r="AC190" s="69"/>
      <c r="AD190" s="70" t="s">
        <v>20</v>
      </c>
    </row>
    <row r="191" spans="1:30" s="10" customFormat="1" ht="39.75" x14ac:dyDescent="0.6">
      <c r="A191" s="74"/>
      <c r="B191" s="71" t="s">
        <v>21</v>
      </c>
      <c r="C191" s="71" t="s">
        <v>22</v>
      </c>
      <c r="D191" s="72" t="s">
        <v>21</v>
      </c>
      <c r="E191" s="72" t="s">
        <v>22</v>
      </c>
      <c r="F191" s="72" t="s">
        <v>21</v>
      </c>
      <c r="G191" s="72" t="s">
        <v>22</v>
      </c>
      <c r="H191" s="72" t="s">
        <v>21</v>
      </c>
      <c r="I191" s="72" t="s">
        <v>22</v>
      </c>
      <c r="J191" s="72" t="s">
        <v>21</v>
      </c>
      <c r="K191" s="72" t="s">
        <v>22</v>
      </c>
      <c r="L191" s="69" t="s">
        <v>23</v>
      </c>
      <c r="M191" s="69"/>
      <c r="N191" s="69" t="s">
        <v>24</v>
      </c>
      <c r="O191" s="69"/>
      <c r="P191" s="73" t="s">
        <v>25</v>
      </c>
      <c r="Q191" s="73"/>
      <c r="R191" s="73" t="s">
        <v>26</v>
      </c>
      <c r="S191" s="73"/>
      <c r="T191" s="73" t="s">
        <v>27</v>
      </c>
      <c r="U191" s="73"/>
      <c r="V191" s="73" t="s">
        <v>28</v>
      </c>
      <c r="W191" s="73"/>
      <c r="X191" s="73" t="s">
        <v>29</v>
      </c>
      <c r="Y191" s="73"/>
      <c r="Z191" s="73" t="s">
        <v>30</v>
      </c>
      <c r="AA191" s="73"/>
      <c r="AB191" s="73" t="s">
        <v>31</v>
      </c>
      <c r="AC191" s="73"/>
      <c r="AD191" s="70"/>
    </row>
    <row r="192" spans="1:30" s="10" customFormat="1" ht="114.75" customHeight="1" x14ac:dyDescent="0.6">
      <c r="A192" s="74"/>
      <c r="B192" s="71"/>
      <c r="C192" s="71"/>
      <c r="D192" s="72"/>
      <c r="E192" s="72"/>
      <c r="F192" s="72"/>
      <c r="G192" s="72"/>
      <c r="H192" s="72"/>
      <c r="I192" s="72"/>
      <c r="J192" s="72"/>
      <c r="K192" s="72"/>
      <c r="L192" s="34" t="s">
        <v>21</v>
      </c>
      <c r="M192" s="42" t="s">
        <v>22</v>
      </c>
      <c r="N192" s="42" t="s">
        <v>21</v>
      </c>
      <c r="O192" s="42" t="s">
        <v>22</v>
      </c>
      <c r="P192" s="42" t="s">
        <v>21</v>
      </c>
      <c r="Q192" s="42" t="s">
        <v>22</v>
      </c>
      <c r="R192" s="42" t="s">
        <v>21</v>
      </c>
      <c r="S192" s="42" t="s">
        <v>22</v>
      </c>
      <c r="T192" s="42" t="s">
        <v>21</v>
      </c>
      <c r="U192" s="42" t="s">
        <v>22</v>
      </c>
      <c r="V192" s="42" t="s">
        <v>21</v>
      </c>
      <c r="W192" s="42" t="s">
        <v>22</v>
      </c>
      <c r="X192" s="42" t="s">
        <v>21</v>
      </c>
      <c r="Y192" s="42" t="s">
        <v>22</v>
      </c>
      <c r="Z192" s="42" t="s">
        <v>21</v>
      </c>
      <c r="AA192" s="42" t="s">
        <v>22</v>
      </c>
      <c r="AB192" s="42" t="s">
        <v>21</v>
      </c>
      <c r="AC192" s="42" t="s">
        <v>22</v>
      </c>
      <c r="AD192" s="70"/>
    </row>
    <row r="193" spans="1:30" s="24" customFormat="1" ht="121.5" x14ac:dyDescent="0.65">
      <c r="A193" s="20" t="s">
        <v>77</v>
      </c>
      <c r="B193" s="21" t="s">
        <v>33</v>
      </c>
      <c r="C193" s="21" t="str">
        <f>B193</f>
        <v>150/5</v>
      </c>
      <c r="D193" s="22">
        <v>4.5</v>
      </c>
      <c r="E193" s="22">
        <v>4.5</v>
      </c>
      <c r="F193" s="22">
        <v>8.4</v>
      </c>
      <c r="G193" s="22">
        <v>8.4</v>
      </c>
      <c r="H193" s="22">
        <v>19.8</v>
      </c>
      <c r="I193" s="22">
        <v>19.8</v>
      </c>
      <c r="J193" s="22">
        <v>178.5</v>
      </c>
      <c r="K193" s="22">
        <v>178.5</v>
      </c>
      <c r="L193" s="22">
        <v>0</v>
      </c>
      <c r="M193" s="25">
        <f>L193</f>
        <v>0</v>
      </c>
      <c r="N193" s="25">
        <v>0.03</v>
      </c>
      <c r="O193" s="25">
        <f>N193</f>
        <v>0.03</v>
      </c>
      <c r="P193" s="25">
        <v>0.02</v>
      </c>
      <c r="Q193" s="25">
        <f>P193</f>
        <v>0.02</v>
      </c>
      <c r="R193" s="25">
        <v>20</v>
      </c>
      <c r="S193" s="25">
        <f>R193</f>
        <v>20</v>
      </c>
      <c r="T193" s="25">
        <v>8.4</v>
      </c>
      <c r="U193" s="25">
        <f>T193</f>
        <v>8.4</v>
      </c>
      <c r="V193" s="25">
        <v>29.4</v>
      </c>
      <c r="W193" s="25">
        <f>V193</f>
        <v>29.4</v>
      </c>
      <c r="X193" s="25">
        <v>5.9</v>
      </c>
      <c r="Y193" s="25">
        <f>X193</f>
        <v>5.9</v>
      </c>
      <c r="Z193" s="25">
        <v>0.34</v>
      </c>
      <c r="AA193" s="25">
        <f>Z193</f>
        <v>0.34</v>
      </c>
      <c r="AB193" s="25">
        <v>43.9</v>
      </c>
      <c r="AC193" s="25">
        <f>AB193</f>
        <v>43.9</v>
      </c>
      <c r="AD193" s="23">
        <v>302</v>
      </c>
    </row>
    <row r="194" spans="1:30" s="24" customFormat="1" ht="78.75" customHeight="1" x14ac:dyDescent="0.65">
      <c r="A194" s="20" t="s">
        <v>34</v>
      </c>
      <c r="B194" s="21">
        <v>18</v>
      </c>
      <c r="C194" s="21">
        <v>18</v>
      </c>
      <c r="D194" s="22">
        <v>1.35</v>
      </c>
      <c r="E194" s="22">
        <v>1.35</v>
      </c>
      <c r="F194" s="22">
        <v>0.52</v>
      </c>
      <c r="G194" s="22">
        <v>0.52</v>
      </c>
      <c r="H194" s="22">
        <v>9.25</v>
      </c>
      <c r="I194" s="22">
        <v>9.25</v>
      </c>
      <c r="J194" s="22">
        <v>47.4</v>
      </c>
      <c r="K194" s="22">
        <v>47.4</v>
      </c>
      <c r="L194" s="22">
        <v>0</v>
      </c>
      <c r="M194" s="25">
        <f t="shared" ref="M194" si="161">L194</f>
        <v>0</v>
      </c>
      <c r="N194" s="25">
        <v>0.02</v>
      </c>
      <c r="O194" s="25">
        <f t="shared" ref="O194" si="162">N194</f>
        <v>0.02</v>
      </c>
      <c r="P194" s="25">
        <v>0</v>
      </c>
      <c r="Q194" s="25">
        <f t="shared" ref="Q194" si="163">P194</f>
        <v>0</v>
      </c>
      <c r="R194" s="25">
        <v>0</v>
      </c>
      <c r="S194" s="25">
        <f t="shared" ref="S194" si="164">R194</f>
        <v>0</v>
      </c>
      <c r="T194" s="25">
        <v>5.94</v>
      </c>
      <c r="U194" s="25">
        <f t="shared" ref="U194" si="165">T194</f>
        <v>5.94</v>
      </c>
      <c r="V194" s="25">
        <v>5.94</v>
      </c>
      <c r="W194" s="25">
        <f t="shared" ref="W194" si="166">V194</f>
        <v>5.94</v>
      </c>
      <c r="X194" s="25">
        <v>10.44</v>
      </c>
      <c r="Y194" s="25">
        <f t="shared" ref="Y194" si="167">X194</f>
        <v>10.44</v>
      </c>
      <c r="Z194" s="25">
        <v>0.8</v>
      </c>
      <c r="AA194" s="25">
        <f t="shared" ref="AA194" si="168">Z194</f>
        <v>0.8</v>
      </c>
      <c r="AB194" s="25">
        <v>0</v>
      </c>
      <c r="AC194" s="25">
        <f t="shared" ref="AC194" si="169">AB194</f>
        <v>0</v>
      </c>
      <c r="AD194" s="23" t="s">
        <v>35</v>
      </c>
    </row>
    <row r="195" spans="1:30" s="24" customFormat="1" x14ac:dyDescent="0.65">
      <c r="A195" s="20" t="s">
        <v>53</v>
      </c>
      <c r="B195" s="21" t="s">
        <v>73</v>
      </c>
      <c r="C195" s="21" t="s">
        <v>73</v>
      </c>
      <c r="D195" s="22">
        <v>0.2</v>
      </c>
      <c r="E195" s="22">
        <v>0.2</v>
      </c>
      <c r="F195" s="22">
        <v>0</v>
      </c>
      <c r="G195" s="22">
        <v>0</v>
      </c>
      <c r="H195" s="22">
        <v>15</v>
      </c>
      <c r="I195" s="22">
        <v>15</v>
      </c>
      <c r="J195" s="22">
        <v>58</v>
      </c>
      <c r="K195" s="22">
        <v>58</v>
      </c>
      <c r="L195" s="22">
        <v>0.02</v>
      </c>
      <c r="M195" s="25">
        <v>0.02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1.29</v>
      </c>
      <c r="U195" s="25">
        <v>1.29</v>
      </c>
      <c r="V195" s="25">
        <v>1.6</v>
      </c>
      <c r="W195" s="25">
        <v>1.6</v>
      </c>
      <c r="X195" s="25">
        <v>0.88</v>
      </c>
      <c r="Y195" s="25">
        <v>0.88</v>
      </c>
      <c r="Z195" s="25">
        <v>0.21</v>
      </c>
      <c r="AA195" s="25">
        <v>0.21</v>
      </c>
      <c r="AB195" s="25">
        <v>8.7100000000000009</v>
      </c>
      <c r="AC195" s="25">
        <v>8.7100000000000009</v>
      </c>
      <c r="AD195" s="23">
        <v>685</v>
      </c>
    </row>
    <row r="196" spans="1:30" s="24" customFormat="1" x14ac:dyDescent="0.65">
      <c r="A196" s="26" t="s">
        <v>36</v>
      </c>
      <c r="B196" s="21">
        <f>388</f>
        <v>388</v>
      </c>
      <c r="C196" s="21">
        <v>388</v>
      </c>
      <c r="D196" s="22">
        <f>SUM(D193:D195)</f>
        <v>6.05</v>
      </c>
      <c r="E196" s="22">
        <f t="shared" ref="E196:AC196" si="170">SUM(E193:E195)</f>
        <v>6.05</v>
      </c>
      <c r="F196" s="22">
        <f t="shared" si="170"/>
        <v>8.92</v>
      </c>
      <c r="G196" s="22">
        <f t="shared" si="170"/>
        <v>8.92</v>
      </c>
      <c r="H196" s="22">
        <f t="shared" si="170"/>
        <v>44.05</v>
      </c>
      <c r="I196" s="22">
        <f t="shared" si="170"/>
        <v>44.05</v>
      </c>
      <c r="J196" s="22">
        <f>SUM(J193:J195)</f>
        <v>283.89999999999998</v>
      </c>
      <c r="K196" s="22">
        <f t="shared" si="170"/>
        <v>283.89999999999998</v>
      </c>
      <c r="L196" s="22">
        <f t="shared" si="170"/>
        <v>0.02</v>
      </c>
      <c r="M196" s="25">
        <f t="shared" si="170"/>
        <v>0.02</v>
      </c>
      <c r="N196" s="25">
        <f t="shared" si="170"/>
        <v>0.05</v>
      </c>
      <c r="O196" s="25">
        <f t="shared" si="170"/>
        <v>0.05</v>
      </c>
      <c r="P196" s="25">
        <f t="shared" si="170"/>
        <v>0.02</v>
      </c>
      <c r="Q196" s="25">
        <f t="shared" si="170"/>
        <v>0.02</v>
      </c>
      <c r="R196" s="25">
        <f t="shared" si="170"/>
        <v>20</v>
      </c>
      <c r="S196" s="25">
        <f t="shared" si="170"/>
        <v>20</v>
      </c>
      <c r="T196" s="25">
        <f t="shared" si="170"/>
        <v>15.629999999999999</v>
      </c>
      <c r="U196" s="25">
        <f t="shared" si="170"/>
        <v>15.629999999999999</v>
      </c>
      <c r="V196" s="25">
        <f t="shared" si="170"/>
        <v>36.94</v>
      </c>
      <c r="W196" s="25">
        <f t="shared" si="170"/>
        <v>36.94</v>
      </c>
      <c r="X196" s="25">
        <f t="shared" si="170"/>
        <v>17.22</v>
      </c>
      <c r="Y196" s="25">
        <f t="shared" si="170"/>
        <v>17.22</v>
      </c>
      <c r="Z196" s="25">
        <f t="shared" si="170"/>
        <v>1.35</v>
      </c>
      <c r="AA196" s="25">
        <f t="shared" si="170"/>
        <v>1.35</v>
      </c>
      <c r="AB196" s="25">
        <f t="shared" si="170"/>
        <v>52.61</v>
      </c>
      <c r="AC196" s="25">
        <f t="shared" si="170"/>
        <v>52.61</v>
      </c>
      <c r="AD196" s="27"/>
    </row>
    <row r="197" spans="1:30" s="10" customFormat="1" ht="40.5" x14ac:dyDescent="0.6">
      <c r="A197" s="13"/>
      <c r="B197" s="48"/>
      <c r="C197" s="48"/>
      <c r="D197" s="52"/>
      <c r="E197" s="52"/>
      <c r="F197" s="52"/>
      <c r="G197" s="52"/>
      <c r="H197" s="52"/>
      <c r="I197" s="52"/>
      <c r="J197" s="52"/>
      <c r="K197" s="52"/>
      <c r="L197" s="52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15"/>
    </row>
    <row r="198" spans="1:30" s="10" customFormat="1" ht="40.5" x14ac:dyDescent="0.6">
      <c r="A198" s="11" t="s">
        <v>49</v>
      </c>
      <c r="B198" s="64"/>
      <c r="C198" s="64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9"/>
    </row>
    <row r="199" spans="1:30" s="10" customFormat="1" ht="39.75" x14ac:dyDescent="0.6">
      <c r="A199" s="74" t="s">
        <v>12</v>
      </c>
      <c r="B199" s="71" t="s">
        <v>13</v>
      </c>
      <c r="C199" s="71"/>
      <c r="D199" s="72" t="s">
        <v>14</v>
      </c>
      <c r="E199" s="72"/>
      <c r="F199" s="72" t="s">
        <v>15</v>
      </c>
      <c r="G199" s="72"/>
      <c r="H199" s="75" t="s">
        <v>16</v>
      </c>
      <c r="I199" s="76"/>
      <c r="J199" s="72" t="s">
        <v>17</v>
      </c>
      <c r="K199" s="72"/>
      <c r="L199" s="69" t="s">
        <v>18</v>
      </c>
      <c r="M199" s="69"/>
      <c r="N199" s="69"/>
      <c r="O199" s="69"/>
      <c r="P199" s="69"/>
      <c r="Q199" s="69"/>
      <c r="R199" s="69"/>
      <c r="S199" s="69"/>
      <c r="T199" s="69" t="s">
        <v>19</v>
      </c>
      <c r="U199" s="69"/>
      <c r="V199" s="69"/>
      <c r="W199" s="69"/>
      <c r="X199" s="69"/>
      <c r="Y199" s="69"/>
      <c r="Z199" s="69"/>
      <c r="AA199" s="69"/>
      <c r="AB199" s="69"/>
      <c r="AC199" s="69"/>
      <c r="AD199" s="70" t="s">
        <v>20</v>
      </c>
    </row>
    <row r="200" spans="1:30" s="10" customFormat="1" ht="39.75" x14ac:dyDescent="0.6">
      <c r="A200" s="74"/>
      <c r="B200" s="71" t="s">
        <v>21</v>
      </c>
      <c r="C200" s="71" t="s">
        <v>22</v>
      </c>
      <c r="D200" s="72" t="s">
        <v>21</v>
      </c>
      <c r="E200" s="72" t="s">
        <v>22</v>
      </c>
      <c r="F200" s="72" t="s">
        <v>21</v>
      </c>
      <c r="G200" s="72" t="s">
        <v>22</v>
      </c>
      <c r="H200" s="72" t="s">
        <v>21</v>
      </c>
      <c r="I200" s="72" t="s">
        <v>22</v>
      </c>
      <c r="J200" s="72" t="s">
        <v>21</v>
      </c>
      <c r="K200" s="72" t="s">
        <v>22</v>
      </c>
      <c r="L200" s="69" t="s">
        <v>23</v>
      </c>
      <c r="M200" s="69"/>
      <c r="N200" s="69" t="s">
        <v>24</v>
      </c>
      <c r="O200" s="69"/>
      <c r="P200" s="73" t="s">
        <v>25</v>
      </c>
      <c r="Q200" s="73"/>
      <c r="R200" s="73" t="s">
        <v>26</v>
      </c>
      <c r="S200" s="73"/>
      <c r="T200" s="73" t="s">
        <v>27</v>
      </c>
      <c r="U200" s="73"/>
      <c r="V200" s="73" t="s">
        <v>28</v>
      </c>
      <c r="W200" s="73"/>
      <c r="X200" s="73" t="s">
        <v>29</v>
      </c>
      <c r="Y200" s="73"/>
      <c r="Z200" s="73" t="s">
        <v>30</v>
      </c>
      <c r="AA200" s="73"/>
      <c r="AB200" s="73" t="s">
        <v>31</v>
      </c>
      <c r="AC200" s="73"/>
      <c r="AD200" s="70"/>
    </row>
    <row r="201" spans="1:30" s="10" customFormat="1" ht="119.25" customHeight="1" x14ac:dyDescent="0.6">
      <c r="A201" s="74"/>
      <c r="B201" s="71"/>
      <c r="C201" s="71"/>
      <c r="D201" s="72"/>
      <c r="E201" s="72"/>
      <c r="F201" s="72"/>
      <c r="G201" s="72"/>
      <c r="H201" s="72"/>
      <c r="I201" s="72"/>
      <c r="J201" s="72"/>
      <c r="K201" s="72"/>
      <c r="L201" s="34" t="s">
        <v>21</v>
      </c>
      <c r="M201" s="42" t="s">
        <v>22</v>
      </c>
      <c r="N201" s="42" t="s">
        <v>21</v>
      </c>
      <c r="O201" s="42" t="s">
        <v>22</v>
      </c>
      <c r="P201" s="42" t="s">
        <v>21</v>
      </c>
      <c r="Q201" s="42" t="s">
        <v>22</v>
      </c>
      <c r="R201" s="42" t="s">
        <v>21</v>
      </c>
      <c r="S201" s="42" t="s">
        <v>22</v>
      </c>
      <c r="T201" s="42" t="s">
        <v>21</v>
      </c>
      <c r="U201" s="42" t="s">
        <v>22</v>
      </c>
      <c r="V201" s="42" t="s">
        <v>21</v>
      </c>
      <c r="W201" s="42" t="s">
        <v>22</v>
      </c>
      <c r="X201" s="42" t="s">
        <v>21</v>
      </c>
      <c r="Y201" s="42" t="s">
        <v>22</v>
      </c>
      <c r="Z201" s="42" t="s">
        <v>21</v>
      </c>
      <c r="AA201" s="42" t="s">
        <v>22</v>
      </c>
      <c r="AB201" s="42" t="s">
        <v>21</v>
      </c>
      <c r="AC201" s="42" t="s">
        <v>22</v>
      </c>
      <c r="AD201" s="70"/>
    </row>
    <row r="202" spans="1:30" s="24" customFormat="1" ht="78.75" customHeight="1" x14ac:dyDescent="0.65">
      <c r="A202" s="20" t="s">
        <v>90</v>
      </c>
      <c r="B202" s="23">
        <v>25</v>
      </c>
      <c r="C202" s="23">
        <v>25</v>
      </c>
      <c r="D202" s="25">
        <v>0.7</v>
      </c>
      <c r="E202" s="25">
        <v>0.70000000000000007</v>
      </c>
      <c r="F202" s="25">
        <v>2.0499999999999998</v>
      </c>
      <c r="G202" s="25">
        <v>2.0499999999999998</v>
      </c>
      <c r="H202" s="25">
        <v>1.65</v>
      </c>
      <c r="I202" s="25">
        <v>1.65</v>
      </c>
      <c r="J202" s="25">
        <f>63.9/2</f>
        <v>31.95</v>
      </c>
      <c r="K202" s="25">
        <f>63.9/2</f>
        <v>31.95</v>
      </c>
      <c r="L202" s="30">
        <v>0</v>
      </c>
      <c r="M202" s="25">
        <v>0</v>
      </c>
      <c r="N202" s="25">
        <v>10</v>
      </c>
      <c r="O202" s="25">
        <v>10</v>
      </c>
      <c r="P202" s="25">
        <v>0</v>
      </c>
      <c r="Q202" s="25">
        <v>0</v>
      </c>
      <c r="R202" s="25">
        <v>0</v>
      </c>
      <c r="S202" s="25">
        <v>0</v>
      </c>
      <c r="T202" s="25">
        <v>18</v>
      </c>
      <c r="U202" s="25">
        <v>18</v>
      </c>
      <c r="V202" s="25">
        <v>12</v>
      </c>
      <c r="W202" s="25">
        <v>12</v>
      </c>
      <c r="X202" s="25">
        <v>0</v>
      </c>
      <c r="Y202" s="25">
        <v>0</v>
      </c>
      <c r="Z202" s="25">
        <v>0.1</v>
      </c>
      <c r="AA202" s="25">
        <v>0.1</v>
      </c>
      <c r="AB202" s="25">
        <v>44.1</v>
      </c>
      <c r="AC202" s="25">
        <v>44.1</v>
      </c>
      <c r="AD202" s="23"/>
    </row>
    <row r="203" spans="1:30" s="24" customFormat="1" ht="78.75" customHeight="1" x14ac:dyDescent="0.65">
      <c r="A203" s="33" t="s">
        <v>85</v>
      </c>
      <c r="B203" s="43" t="s">
        <v>38</v>
      </c>
      <c r="C203" s="23" t="s">
        <v>39</v>
      </c>
      <c r="D203" s="25">
        <v>2.3199999999999998</v>
      </c>
      <c r="E203" s="25">
        <v>2.9</v>
      </c>
      <c r="F203" s="25">
        <v>2</v>
      </c>
      <c r="G203" s="25">
        <v>5.3</v>
      </c>
      <c r="H203" s="25">
        <v>16.8</v>
      </c>
      <c r="I203" s="25">
        <v>21</v>
      </c>
      <c r="J203" s="25">
        <v>96</v>
      </c>
      <c r="K203" s="25">
        <v>121</v>
      </c>
      <c r="L203" s="25">
        <v>8.23</v>
      </c>
      <c r="M203" s="25">
        <f t="shared" ref="M203" si="171">L203</f>
        <v>8.23</v>
      </c>
      <c r="N203" s="25">
        <v>0.04</v>
      </c>
      <c r="O203" s="25">
        <f t="shared" ref="O203" si="172">N203</f>
        <v>0.04</v>
      </c>
      <c r="P203" s="25">
        <v>0.03</v>
      </c>
      <c r="Q203" s="25">
        <f t="shared" ref="Q203" si="173">P203</f>
        <v>0.03</v>
      </c>
      <c r="R203" s="25">
        <v>0</v>
      </c>
      <c r="S203" s="25">
        <f t="shared" ref="S203" si="174">R203</f>
        <v>0</v>
      </c>
      <c r="T203" s="25">
        <v>35.5</v>
      </c>
      <c r="U203" s="25">
        <f t="shared" ref="U203" si="175">T203</f>
        <v>35.5</v>
      </c>
      <c r="V203" s="25">
        <v>42.58</v>
      </c>
      <c r="W203" s="25">
        <f t="shared" ref="W203" si="176">V203</f>
        <v>42.58</v>
      </c>
      <c r="X203" s="25">
        <v>21</v>
      </c>
      <c r="Y203" s="25">
        <f t="shared" ref="Y203" si="177">X203</f>
        <v>21</v>
      </c>
      <c r="Z203" s="25">
        <v>0.95</v>
      </c>
      <c r="AA203" s="25">
        <f t="shared" ref="AA203" si="178">Z203</f>
        <v>0.95</v>
      </c>
      <c r="AB203" s="23">
        <v>110</v>
      </c>
      <c r="AC203" s="23">
        <v>110</v>
      </c>
    </row>
    <row r="204" spans="1:30" s="24" customFormat="1" ht="78" customHeight="1" x14ac:dyDescent="0.65">
      <c r="A204" s="33" t="s">
        <v>50</v>
      </c>
      <c r="B204" s="23">
        <v>150</v>
      </c>
      <c r="C204" s="23">
        <v>180</v>
      </c>
      <c r="D204" s="25">
        <v>8.4</v>
      </c>
      <c r="E204" s="25">
        <v>8.4</v>
      </c>
      <c r="F204" s="25">
        <v>10.8</v>
      </c>
      <c r="G204" s="25">
        <v>10.8</v>
      </c>
      <c r="H204" s="25">
        <v>41.25</v>
      </c>
      <c r="I204" s="25">
        <v>41.25</v>
      </c>
      <c r="J204" s="25">
        <v>303</v>
      </c>
      <c r="K204" s="25">
        <v>363.6</v>
      </c>
      <c r="L204" s="25">
        <v>0</v>
      </c>
      <c r="M204" s="25">
        <v>0</v>
      </c>
      <c r="N204" s="25">
        <v>0.98</v>
      </c>
      <c r="O204" s="25">
        <v>0.98</v>
      </c>
      <c r="P204" s="25">
        <v>0.06</v>
      </c>
      <c r="Q204" s="25">
        <v>0.06</v>
      </c>
      <c r="R204" s="25">
        <v>21</v>
      </c>
      <c r="S204" s="25">
        <v>21</v>
      </c>
      <c r="T204" s="25">
        <v>4.8600000000000003</v>
      </c>
      <c r="U204" s="25">
        <v>4.8600000000000003</v>
      </c>
      <c r="V204" s="25">
        <v>37.17</v>
      </c>
      <c r="W204" s="25">
        <v>37.17</v>
      </c>
      <c r="X204" s="25">
        <v>21.15</v>
      </c>
      <c r="Y204" s="25">
        <v>21.15</v>
      </c>
      <c r="Z204" s="25">
        <v>1.1100000000000001</v>
      </c>
      <c r="AA204" s="25">
        <v>1.1100000000000001</v>
      </c>
      <c r="AB204" s="23">
        <v>516</v>
      </c>
      <c r="AC204" s="23">
        <v>516</v>
      </c>
      <c r="AD204" s="23"/>
    </row>
    <row r="205" spans="1:30" s="24" customFormat="1" ht="78.75" customHeight="1" x14ac:dyDescent="0.65">
      <c r="A205" s="20" t="s">
        <v>70</v>
      </c>
      <c r="B205" s="21" t="s">
        <v>68</v>
      </c>
      <c r="C205" s="21" t="s">
        <v>68</v>
      </c>
      <c r="D205" s="22">
        <v>10.55</v>
      </c>
      <c r="E205" s="22">
        <v>10.55</v>
      </c>
      <c r="F205" s="22">
        <v>7</v>
      </c>
      <c r="G205" s="22">
        <v>7</v>
      </c>
      <c r="H205" s="22">
        <v>1.61</v>
      </c>
      <c r="I205" s="22">
        <v>1.61</v>
      </c>
      <c r="J205" s="22">
        <v>295.83999999999997</v>
      </c>
      <c r="K205" s="22">
        <v>295.83999999999997</v>
      </c>
      <c r="L205" s="22">
        <v>0.05</v>
      </c>
      <c r="M205" s="25">
        <v>0.05</v>
      </c>
      <c r="N205" s="25">
        <v>0.37</v>
      </c>
      <c r="O205" s="25">
        <v>0.37</v>
      </c>
      <c r="P205" s="25">
        <v>11.83</v>
      </c>
      <c r="Q205" s="25">
        <v>98.95</v>
      </c>
      <c r="R205" s="25">
        <v>21.11</v>
      </c>
      <c r="S205" s="25">
        <v>2.21</v>
      </c>
      <c r="T205" s="25">
        <v>0</v>
      </c>
      <c r="U205" s="25">
        <v>0</v>
      </c>
      <c r="V205" s="25">
        <v>5.8333333333333334E-2</v>
      </c>
      <c r="W205" s="25">
        <v>0.06</v>
      </c>
      <c r="X205" s="25">
        <v>0.875</v>
      </c>
      <c r="Y205" s="25">
        <v>0.37</v>
      </c>
      <c r="Z205" s="25">
        <v>0.37</v>
      </c>
      <c r="AA205" s="25">
        <v>11.83</v>
      </c>
      <c r="AB205" s="25">
        <v>267</v>
      </c>
      <c r="AC205" s="25">
        <f t="shared" ref="AC205" si="179">AB205</f>
        <v>267</v>
      </c>
      <c r="AD205" s="23">
        <v>508</v>
      </c>
    </row>
    <row r="206" spans="1:30" s="24" customFormat="1" ht="63.75" customHeight="1" x14ac:dyDescent="0.65">
      <c r="A206" s="20" t="s">
        <v>53</v>
      </c>
      <c r="B206" s="21" t="s">
        <v>73</v>
      </c>
      <c r="C206" s="21" t="s">
        <v>73</v>
      </c>
      <c r="D206" s="22">
        <v>0.2</v>
      </c>
      <c r="E206" s="22">
        <v>0.2</v>
      </c>
      <c r="F206" s="22">
        <v>0</v>
      </c>
      <c r="G206" s="22">
        <v>0</v>
      </c>
      <c r="H206" s="22">
        <v>15</v>
      </c>
      <c r="I206" s="22">
        <v>15</v>
      </c>
      <c r="J206" s="22">
        <v>58</v>
      </c>
      <c r="K206" s="22">
        <v>58</v>
      </c>
      <c r="L206" s="22">
        <v>0.02</v>
      </c>
      <c r="M206" s="25">
        <v>0.02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1.29</v>
      </c>
      <c r="U206" s="25">
        <v>1.29</v>
      </c>
      <c r="V206" s="25">
        <v>1.6</v>
      </c>
      <c r="W206" s="25">
        <v>1.6</v>
      </c>
      <c r="X206" s="25">
        <v>0.88</v>
      </c>
      <c r="Y206" s="25">
        <v>0.88</v>
      </c>
      <c r="Z206" s="25">
        <v>0.21</v>
      </c>
      <c r="AA206" s="25">
        <v>0.21</v>
      </c>
      <c r="AB206" s="25">
        <v>8.7100000000000009</v>
      </c>
      <c r="AC206" s="25">
        <v>8.7100000000000009</v>
      </c>
      <c r="AD206" s="23">
        <v>685</v>
      </c>
    </row>
    <row r="207" spans="1:30" s="24" customFormat="1" ht="63.75" customHeight="1" x14ac:dyDescent="0.65">
      <c r="A207" s="20" t="s">
        <v>42</v>
      </c>
      <c r="B207" s="21">
        <v>32.5</v>
      </c>
      <c r="C207" s="21">
        <v>32.5</v>
      </c>
      <c r="D207" s="22">
        <v>2.5024999999999999</v>
      </c>
      <c r="E207" s="22">
        <v>2.5024999999999999</v>
      </c>
      <c r="F207" s="22">
        <v>0.45500000000000002</v>
      </c>
      <c r="G207" s="22">
        <v>0.45500000000000002</v>
      </c>
      <c r="H207" s="22">
        <v>12.2525</v>
      </c>
      <c r="I207" s="22">
        <v>12.2525</v>
      </c>
      <c r="J207" s="22">
        <v>13.22</v>
      </c>
      <c r="K207" s="22">
        <v>13.22</v>
      </c>
      <c r="L207" s="22">
        <v>0</v>
      </c>
      <c r="M207" s="25">
        <v>0</v>
      </c>
      <c r="N207" s="25">
        <v>0.03</v>
      </c>
      <c r="O207" s="25">
        <v>0.03</v>
      </c>
      <c r="P207" s="25">
        <v>0</v>
      </c>
      <c r="Q207" s="25">
        <v>0</v>
      </c>
      <c r="R207" s="25">
        <v>0</v>
      </c>
      <c r="S207" s="25">
        <v>0</v>
      </c>
      <c r="T207" s="25">
        <v>11.62</v>
      </c>
      <c r="U207" s="25">
        <v>11.62</v>
      </c>
      <c r="V207" s="25">
        <v>22.86</v>
      </c>
      <c r="W207" s="25">
        <v>22.86</v>
      </c>
      <c r="X207" s="25">
        <v>20.420000000000002</v>
      </c>
      <c r="Y207" s="25">
        <v>20.420000000000002</v>
      </c>
      <c r="Z207" s="25">
        <v>1.58</v>
      </c>
      <c r="AA207" s="25">
        <v>1.58</v>
      </c>
      <c r="AB207" s="25">
        <v>0</v>
      </c>
      <c r="AC207" s="25">
        <v>0</v>
      </c>
      <c r="AD207" s="23" t="s">
        <v>35</v>
      </c>
    </row>
    <row r="208" spans="1:30" s="24" customFormat="1" ht="46.5" customHeight="1" x14ac:dyDescent="0.65">
      <c r="A208" s="26" t="s">
        <v>36</v>
      </c>
      <c r="B208" s="21">
        <f>25+201+150+90+215+32.5</f>
        <v>713.5</v>
      </c>
      <c r="C208" s="21">
        <f>713.5+50</f>
        <v>763.5</v>
      </c>
      <c r="D208" s="22">
        <f t="shared" ref="D208:AC208" si="180">SUM(D202:D207)</f>
        <v>24.672499999999999</v>
      </c>
      <c r="E208" s="22">
        <f t="shared" si="180"/>
        <v>25.252500000000001</v>
      </c>
      <c r="F208" s="22">
        <f t="shared" si="180"/>
        <v>22.305</v>
      </c>
      <c r="G208" s="22">
        <f t="shared" si="180"/>
        <v>25.604999999999997</v>
      </c>
      <c r="H208" s="22">
        <f t="shared" si="180"/>
        <v>88.5625</v>
      </c>
      <c r="I208" s="22">
        <f t="shared" si="180"/>
        <v>92.762500000000003</v>
      </c>
      <c r="J208" s="22">
        <f>SUM(J202:J207)</f>
        <v>798.01</v>
      </c>
      <c r="K208" s="22">
        <f t="shared" si="180"/>
        <v>883.6099999999999</v>
      </c>
      <c r="L208" s="22">
        <f t="shared" si="180"/>
        <v>8.3000000000000007</v>
      </c>
      <c r="M208" s="25">
        <f t="shared" si="180"/>
        <v>8.3000000000000007</v>
      </c>
      <c r="N208" s="25">
        <f t="shared" si="180"/>
        <v>11.419999999999998</v>
      </c>
      <c r="O208" s="25">
        <f t="shared" si="180"/>
        <v>11.419999999999998</v>
      </c>
      <c r="P208" s="25">
        <f t="shared" si="180"/>
        <v>11.92</v>
      </c>
      <c r="Q208" s="25">
        <f t="shared" si="180"/>
        <v>99.04</v>
      </c>
      <c r="R208" s="25">
        <f t="shared" si="180"/>
        <v>42.11</v>
      </c>
      <c r="S208" s="25">
        <f t="shared" si="180"/>
        <v>23.21</v>
      </c>
      <c r="T208" s="25">
        <f t="shared" si="180"/>
        <v>71.27</v>
      </c>
      <c r="U208" s="25">
        <f t="shared" si="180"/>
        <v>71.27</v>
      </c>
      <c r="V208" s="25">
        <f t="shared" si="180"/>
        <v>116.26833333333333</v>
      </c>
      <c r="W208" s="25">
        <f t="shared" si="180"/>
        <v>116.27</v>
      </c>
      <c r="X208" s="25">
        <f t="shared" si="180"/>
        <v>64.325000000000003</v>
      </c>
      <c r="Y208" s="25">
        <f t="shared" si="180"/>
        <v>63.82</v>
      </c>
      <c r="Z208" s="25">
        <f t="shared" si="180"/>
        <v>4.32</v>
      </c>
      <c r="AA208" s="25">
        <f t="shared" si="180"/>
        <v>15.780000000000001</v>
      </c>
      <c r="AB208" s="25">
        <f t="shared" si="180"/>
        <v>945.81000000000006</v>
      </c>
      <c r="AC208" s="25">
        <f t="shared" si="180"/>
        <v>945.81000000000006</v>
      </c>
      <c r="AD208" s="27"/>
    </row>
    <row r="209" spans="1:30" s="24" customFormat="1" ht="46.5" customHeight="1" x14ac:dyDescent="0.65">
      <c r="A209" s="26" t="s">
        <v>43</v>
      </c>
      <c r="B209" s="21">
        <f>713.5+388</f>
        <v>1101.5</v>
      </c>
      <c r="C209" s="21">
        <f>763.5+388</f>
        <v>1151.5</v>
      </c>
      <c r="D209" s="22">
        <f t="shared" ref="D209:AC209" si="181">D208+D196</f>
        <v>30.7225</v>
      </c>
      <c r="E209" s="22">
        <f t="shared" si="181"/>
        <v>31.302500000000002</v>
      </c>
      <c r="F209" s="22">
        <f t="shared" si="181"/>
        <v>31.225000000000001</v>
      </c>
      <c r="G209" s="22">
        <f t="shared" si="181"/>
        <v>34.524999999999999</v>
      </c>
      <c r="H209" s="22">
        <f t="shared" si="181"/>
        <v>132.61250000000001</v>
      </c>
      <c r="I209" s="22">
        <f t="shared" si="181"/>
        <v>136.8125</v>
      </c>
      <c r="J209" s="22">
        <f>J208+J196</f>
        <v>1081.9099999999999</v>
      </c>
      <c r="K209" s="22">
        <f t="shared" si="181"/>
        <v>1167.5099999999998</v>
      </c>
      <c r="L209" s="22">
        <f t="shared" si="181"/>
        <v>8.32</v>
      </c>
      <c r="M209" s="25">
        <f t="shared" si="181"/>
        <v>8.32</v>
      </c>
      <c r="N209" s="25">
        <f t="shared" si="181"/>
        <v>11.469999999999999</v>
      </c>
      <c r="O209" s="25">
        <f t="shared" si="181"/>
        <v>11.469999999999999</v>
      </c>
      <c r="P209" s="25">
        <f t="shared" si="181"/>
        <v>11.94</v>
      </c>
      <c r="Q209" s="25">
        <f t="shared" si="181"/>
        <v>99.06</v>
      </c>
      <c r="R209" s="25">
        <f t="shared" si="181"/>
        <v>62.11</v>
      </c>
      <c r="S209" s="25">
        <f t="shared" si="181"/>
        <v>43.21</v>
      </c>
      <c r="T209" s="25">
        <f t="shared" si="181"/>
        <v>86.899999999999991</v>
      </c>
      <c r="U209" s="25">
        <f t="shared" si="181"/>
        <v>86.899999999999991</v>
      </c>
      <c r="V209" s="25">
        <f t="shared" si="181"/>
        <v>153.20833333333331</v>
      </c>
      <c r="W209" s="25">
        <f t="shared" si="181"/>
        <v>153.20999999999998</v>
      </c>
      <c r="X209" s="25">
        <f t="shared" si="181"/>
        <v>81.545000000000002</v>
      </c>
      <c r="Y209" s="25">
        <f t="shared" si="181"/>
        <v>81.039999999999992</v>
      </c>
      <c r="Z209" s="25">
        <f t="shared" si="181"/>
        <v>5.67</v>
      </c>
      <c r="AA209" s="25">
        <f t="shared" si="181"/>
        <v>17.130000000000003</v>
      </c>
      <c r="AB209" s="25">
        <f t="shared" si="181"/>
        <v>998.42000000000007</v>
      </c>
      <c r="AC209" s="25">
        <f t="shared" si="181"/>
        <v>998.42000000000007</v>
      </c>
      <c r="AD209" s="27"/>
    </row>
    <row r="210" spans="1:30" s="10" customFormat="1" ht="40.5" x14ac:dyDescent="0.6">
      <c r="A210" s="13"/>
      <c r="B210" s="48"/>
      <c r="C210" s="48"/>
      <c r="D210" s="52"/>
      <c r="E210" s="52"/>
      <c r="F210" s="52"/>
      <c r="G210" s="52"/>
      <c r="H210" s="52"/>
      <c r="I210" s="52"/>
      <c r="J210" s="52"/>
      <c r="K210" s="52"/>
      <c r="L210" s="52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15"/>
    </row>
    <row r="211" spans="1:30" s="10" customFormat="1" ht="40.5" x14ac:dyDescent="0.6">
      <c r="A211" s="11" t="s">
        <v>64</v>
      </c>
      <c r="B211" s="64"/>
      <c r="C211" s="64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12"/>
    </row>
    <row r="212" spans="1:30" s="10" customFormat="1" ht="40.5" x14ac:dyDescent="0.6">
      <c r="A212" s="11" t="s">
        <v>11</v>
      </c>
      <c r="B212" s="60"/>
      <c r="C212" s="60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12"/>
    </row>
    <row r="213" spans="1:30" s="10" customFormat="1" ht="39.75" x14ac:dyDescent="0.6">
      <c r="A213" s="74" t="s">
        <v>12</v>
      </c>
      <c r="B213" s="71" t="s">
        <v>13</v>
      </c>
      <c r="C213" s="71"/>
      <c r="D213" s="72" t="s">
        <v>14</v>
      </c>
      <c r="E213" s="72"/>
      <c r="F213" s="72" t="s">
        <v>15</v>
      </c>
      <c r="G213" s="72"/>
      <c r="H213" s="75" t="s">
        <v>16</v>
      </c>
      <c r="I213" s="76"/>
      <c r="J213" s="72" t="s">
        <v>17</v>
      </c>
      <c r="K213" s="72"/>
      <c r="L213" s="69" t="s">
        <v>18</v>
      </c>
      <c r="M213" s="69"/>
      <c r="N213" s="69"/>
      <c r="O213" s="69"/>
      <c r="P213" s="69"/>
      <c r="Q213" s="69"/>
      <c r="R213" s="69"/>
      <c r="S213" s="69"/>
      <c r="T213" s="69" t="s">
        <v>19</v>
      </c>
      <c r="U213" s="69"/>
      <c r="V213" s="69"/>
      <c r="W213" s="69"/>
      <c r="X213" s="69"/>
      <c r="Y213" s="69"/>
      <c r="Z213" s="69"/>
      <c r="AA213" s="69"/>
      <c r="AB213" s="69"/>
      <c r="AC213" s="69"/>
      <c r="AD213" s="70" t="s">
        <v>20</v>
      </c>
    </row>
    <row r="214" spans="1:30" s="10" customFormat="1" ht="39.75" x14ac:dyDescent="0.6">
      <c r="A214" s="74"/>
      <c r="B214" s="71" t="s">
        <v>21</v>
      </c>
      <c r="C214" s="71" t="s">
        <v>22</v>
      </c>
      <c r="D214" s="72" t="s">
        <v>21</v>
      </c>
      <c r="E214" s="72" t="s">
        <v>22</v>
      </c>
      <c r="F214" s="72" t="s">
        <v>21</v>
      </c>
      <c r="G214" s="72" t="s">
        <v>22</v>
      </c>
      <c r="H214" s="72" t="s">
        <v>21</v>
      </c>
      <c r="I214" s="72" t="s">
        <v>22</v>
      </c>
      <c r="J214" s="72" t="s">
        <v>21</v>
      </c>
      <c r="K214" s="72" t="s">
        <v>22</v>
      </c>
      <c r="L214" s="69" t="s">
        <v>23</v>
      </c>
      <c r="M214" s="69"/>
      <c r="N214" s="69" t="s">
        <v>24</v>
      </c>
      <c r="O214" s="69"/>
      <c r="P214" s="73" t="s">
        <v>25</v>
      </c>
      <c r="Q214" s="73"/>
      <c r="R214" s="73" t="s">
        <v>26</v>
      </c>
      <c r="S214" s="73"/>
      <c r="T214" s="73" t="s">
        <v>27</v>
      </c>
      <c r="U214" s="73"/>
      <c r="V214" s="73" t="s">
        <v>28</v>
      </c>
      <c r="W214" s="73"/>
      <c r="X214" s="73" t="s">
        <v>29</v>
      </c>
      <c r="Y214" s="73"/>
      <c r="Z214" s="73" t="s">
        <v>30</v>
      </c>
      <c r="AA214" s="73"/>
      <c r="AB214" s="73" t="s">
        <v>31</v>
      </c>
      <c r="AC214" s="73"/>
      <c r="AD214" s="70"/>
    </row>
    <row r="215" spans="1:30" s="2" customFormat="1" ht="109.5" customHeight="1" x14ac:dyDescent="0.55000000000000004">
      <c r="A215" s="74"/>
      <c r="B215" s="71"/>
      <c r="C215" s="71"/>
      <c r="D215" s="72"/>
      <c r="E215" s="72"/>
      <c r="F215" s="72"/>
      <c r="G215" s="72"/>
      <c r="H215" s="72"/>
      <c r="I215" s="72"/>
      <c r="J215" s="72"/>
      <c r="K215" s="72"/>
      <c r="L215" s="54" t="s">
        <v>21</v>
      </c>
      <c r="M215" s="55" t="s">
        <v>22</v>
      </c>
      <c r="N215" s="55" t="s">
        <v>21</v>
      </c>
      <c r="O215" s="55" t="s">
        <v>22</v>
      </c>
      <c r="P215" s="55" t="s">
        <v>21</v>
      </c>
      <c r="Q215" s="55" t="s">
        <v>22</v>
      </c>
      <c r="R215" s="55" t="s">
        <v>21</v>
      </c>
      <c r="S215" s="55" t="s">
        <v>22</v>
      </c>
      <c r="T215" s="55" t="s">
        <v>21</v>
      </c>
      <c r="U215" s="55" t="s">
        <v>22</v>
      </c>
      <c r="V215" s="55" t="s">
        <v>21</v>
      </c>
      <c r="W215" s="55" t="s">
        <v>22</v>
      </c>
      <c r="X215" s="55" t="s">
        <v>21</v>
      </c>
      <c r="Y215" s="55" t="s">
        <v>22</v>
      </c>
      <c r="Z215" s="55" t="s">
        <v>21</v>
      </c>
      <c r="AA215" s="55" t="s">
        <v>22</v>
      </c>
      <c r="AB215" s="55" t="s">
        <v>21</v>
      </c>
      <c r="AC215" s="55" t="s">
        <v>22</v>
      </c>
      <c r="AD215" s="70"/>
    </row>
    <row r="216" spans="1:30" s="24" customFormat="1" ht="80.25" customHeight="1" x14ac:dyDescent="0.65">
      <c r="A216" s="20" t="s">
        <v>48</v>
      </c>
      <c r="B216" s="21" t="s">
        <v>33</v>
      </c>
      <c r="C216" s="21" t="str">
        <f>B216</f>
        <v>150/5</v>
      </c>
      <c r="D216" s="22">
        <v>3.72</v>
      </c>
      <c r="E216" s="22">
        <v>3.72</v>
      </c>
      <c r="F216" s="22">
        <v>6.36</v>
      </c>
      <c r="G216" s="22">
        <v>6.36</v>
      </c>
      <c r="H216" s="22">
        <v>23.56</v>
      </c>
      <c r="I216" s="22">
        <v>23.56</v>
      </c>
      <c r="J216" s="22">
        <v>172.05</v>
      </c>
      <c r="K216" s="22">
        <v>172.05</v>
      </c>
      <c r="L216" s="22">
        <v>0</v>
      </c>
      <c r="M216" s="25">
        <f>L216</f>
        <v>0</v>
      </c>
      <c r="N216" s="25">
        <v>0.03</v>
      </c>
      <c r="O216" s="25">
        <f>N216</f>
        <v>0.03</v>
      </c>
      <c r="P216" s="25">
        <v>0.02</v>
      </c>
      <c r="Q216" s="25">
        <f>P216</f>
        <v>0.02</v>
      </c>
      <c r="R216" s="25">
        <v>20</v>
      </c>
      <c r="S216" s="25">
        <f>R216</f>
        <v>20</v>
      </c>
      <c r="T216" s="25">
        <v>8.4</v>
      </c>
      <c r="U216" s="25">
        <f>T216</f>
        <v>8.4</v>
      </c>
      <c r="V216" s="25">
        <v>29.4</v>
      </c>
      <c r="W216" s="25">
        <f>V216</f>
        <v>29.4</v>
      </c>
      <c r="X216" s="25">
        <v>5.9</v>
      </c>
      <c r="Y216" s="25">
        <f>X216</f>
        <v>5.9</v>
      </c>
      <c r="Z216" s="25">
        <v>0.34</v>
      </c>
      <c r="AA216" s="25">
        <f>Z216</f>
        <v>0.34</v>
      </c>
      <c r="AB216" s="25">
        <v>43.9</v>
      </c>
      <c r="AC216" s="25">
        <f>AB216</f>
        <v>43.9</v>
      </c>
      <c r="AD216" s="23">
        <v>302</v>
      </c>
    </row>
    <row r="217" spans="1:30" s="24" customFormat="1" ht="78.75" customHeight="1" x14ac:dyDescent="0.65">
      <c r="A217" s="20" t="s">
        <v>34</v>
      </c>
      <c r="B217" s="21">
        <v>18</v>
      </c>
      <c r="C217" s="21">
        <v>18</v>
      </c>
      <c r="D217" s="22">
        <v>1.35</v>
      </c>
      <c r="E217" s="22">
        <v>1.35</v>
      </c>
      <c r="F217" s="22">
        <v>0.52</v>
      </c>
      <c r="G217" s="22">
        <v>0.52</v>
      </c>
      <c r="H217" s="22">
        <v>9.25</v>
      </c>
      <c r="I217" s="22">
        <v>9.25</v>
      </c>
      <c r="J217" s="22">
        <v>47.4</v>
      </c>
      <c r="K217" s="22">
        <v>47.4</v>
      </c>
      <c r="L217" s="22">
        <v>0</v>
      </c>
      <c r="M217" s="25">
        <f t="shared" ref="M217" si="182">L217</f>
        <v>0</v>
      </c>
      <c r="N217" s="25">
        <v>0.02</v>
      </c>
      <c r="O217" s="25">
        <f t="shared" ref="O217" si="183">N217</f>
        <v>0.02</v>
      </c>
      <c r="P217" s="25">
        <v>0</v>
      </c>
      <c r="Q217" s="25">
        <f t="shared" ref="Q217" si="184">P217</f>
        <v>0</v>
      </c>
      <c r="R217" s="25">
        <v>0</v>
      </c>
      <c r="S217" s="25">
        <f t="shared" ref="S217" si="185">R217</f>
        <v>0</v>
      </c>
      <c r="T217" s="25">
        <v>5.94</v>
      </c>
      <c r="U217" s="25">
        <f t="shared" ref="U217" si="186">T217</f>
        <v>5.94</v>
      </c>
      <c r="V217" s="25">
        <v>5.94</v>
      </c>
      <c r="W217" s="25">
        <f t="shared" ref="W217" si="187">V217</f>
        <v>5.94</v>
      </c>
      <c r="X217" s="25">
        <v>10.44</v>
      </c>
      <c r="Y217" s="25">
        <f t="shared" ref="Y217" si="188">X217</f>
        <v>10.44</v>
      </c>
      <c r="Z217" s="25">
        <v>0.8</v>
      </c>
      <c r="AA217" s="25">
        <f t="shared" ref="AA217" si="189">Z217</f>
        <v>0.8</v>
      </c>
      <c r="AB217" s="25">
        <v>0</v>
      </c>
      <c r="AC217" s="25">
        <f t="shared" ref="AC217" si="190">AB217</f>
        <v>0</v>
      </c>
      <c r="AD217" s="23" t="s">
        <v>35</v>
      </c>
    </row>
    <row r="218" spans="1:30" s="24" customFormat="1" ht="33.75" customHeight="1" x14ac:dyDescent="0.65">
      <c r="A218" s="20" t="s">
        <v>53</v>
      </c>
      <c r="B218" s="21" t="s">
        <v>73</v>
      </c>
      <c r="C218" s="21" t="s">
        <v>73</v>
      </c>
      <c r="D218" s="22">
        <v>0.2</v>
      </c>
      <c r="E218" s="22">
        <v>0.2</v>
      </c>
      <c r="F218" s="22">
        <v>0</v>
      </c>
      <c r="G218" s="22">
        <v>0</v>
      </c>
      <c r="H218" s="22">
        <v>15</v>
      </c>
      <c r="I218" s="22">
        <v>15</v>
      </c>
      <c r="J218" s="22">
        <v>58</v>
      </c>
      <c r="K218" s="22">
        <v>58</v>
      </c>
      <c r="L218" s="22">
        <v>0.02</v>
      </c>
      <c r="M218" s="25">
        <v>0.02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1.29</v>
      </c>
      <c r="U218" s="25">
        <v>1.29</v>
      </c>
      <c r="V218" s="25">
        <v>1.6</v>
      </c>
      <c r="W218" s="25">
        <v>1.6</v>
      </c>
      <c r="X218" s="25">
        <v>0.88</v>
      </c>
      <c r="Y218" s="25">
        <v>0.88</v>
      </c>
      <c r="Z218" s="25">
        <v>0.21</v>
      </c>
      <c r="AA218" s="25">
        <v>0.21</v>
      </c>
      <c r="AB218" s="25">
        <v>8.7100000000000009</v>
      </c>
      <c r="AC218" s="25">
        <v>8.7100000000000009</v>
      </c>
      <c r="AD218" s="23">
        <v>685</v>
      </c>
    </row>
    <row r="219" spans="1:30" s="24" customFormat="1" x14ac:dyDescent="0.65">
      <c r="A219" s="26" t="s">
        <v>36</v>
      </c>
      <c r="B219" s="21">
        <f>388</f>
        <v>388</v>
      </c>
      <c r="C219" s="21">
        <f>388</f>
        <v>388</v>
      </c>
      <c r="D219" s="22">
        <f>SUM(D216:D218)</f>
        <v>5.2700000000000005</v>
      </c>
      <c r="E219" s="22">
        <f t="shared" ref="E219:AC219" si="191">SUM(E216:E218)</f>
        <v>5.2700000000000005</v>
      </c>
      <c r="F219" s="22">
        <f t="shared" si="191"/>
        <v>6.8800000000000008</v>
      </c>
      <c r="G219" s="22">
        <f t="shared" si="191"/>
        <v>6.8800000000000008</v>
      </c>
      <c r="H219" s="22">
        <f t="shared" si="191"/>
        <v>47.81</v>
      </c>
      <c r="I219" s="22">
        <f t="shared" si="191"/>
        <v>47.81</v>
      </c>
      <c r="J219" s="22">
        <f t="shared" si="191"/>
        <v>277.45000000000005</v>
      </c>
      <c r="K219" s="22">
        <f t="shared" si="191"/>
        <v>277.45000000000005</v>
      </c>
      <c r="L219" s="22">
        <f t="shared" si="191"/>
        <v>0.02</v>
      </c>
      <c r="M219" s="25">
        <f t="shared" si="191"/>
        <v>0.02</v>
      </c>
      <c r="N219" s="25">
        <f t="shared" si="191"/>
        <v>0.05</v>
      </c>
      <c r="O219" s="25">
        <f t="shared" si="191"/>
        <v>0.05</v>
      </c>
      <c r="P219" s="25">
        <f t="shared" si="191"/>
        <v>0.02</v>
      </c>
      <c r="Q219" s="25">
        <f t="shared" si="191"/>
        <v>0.02</v>
      </c>
      <c r="R219" s="25">
        <f t="shared" si="191"/>
        <v>20</v>
      </c>
      <c r="S219" s="25">
        <f t="shared" si="191"/>
        <v>20</v>
      </c>
      <c r="T219" s="25">
        <f t="shared" si="191"/>
        <v>15.629999999999999</v>
      </c>
      <c r="U219" s="25">
        <f t="shared" si="191"/>
        <v>15.629999999999999</v>
      </c>
      <c r="V219" s="25">
        <f t="shared" si="191"/>
        <v>36.94</v>
      </c>
      <c r="W219" s="25">
        <f t="shared" si="191"/>
        <v>36.94</v>
      </c>
      <c r="X219" s="25">
        <f t="shared" si="191"/>
        <v>17.22</v>
      </c>
      <c r="Y219" s="25">
        <f t="shared" si="191"/>
        <v>17.22</v>
      </c>
      <c r="Z219" s="25">
        <f t="shared" si="191"/>
        <v>1.35</v>
      </c>
      <c r="AA219" s="25">
        <f t="shared" si="191"/>
        <v>1.35</v>
      </c>
      <c r="AB219" s="25">
        <f t="shared" si="191"/>
        <v>52.61</v>
      </c>
      <c r="AC219" s="25">
        <f t="shared" si="191"/>
        <v>52.61</v>
      </c>
      <c r="AD219" s="27"/>
    </row>
    <row r="220" spans="1:30" s="10" customFormat="1" ht="40.5" x14ac:dyDescent="0.6">
      <c r="A220" s="13"/>
      <c r="B220" s="48"/>
      <c r="C220" s="48"/>
      <c r="D220" s="52"/>
      <c r="E220" s="52"/>
      <c r="F220" s="52"/>
      <c r="G220" s="52"/>
      <c r="H220" s="52"/>
      <c r="I220" s="52"/>
      <c r="J220" s="52"/>
      <c r="K220" s="52"/>
      <c r="L220" s="52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15"/>
    </row>
    <row r="221" spans="1:30" s="10" customFormat="1" ht="40.5" x14ac:dyDescent="0.6">
      <c r="A221" s="11" t="s">
        <v>49</v>
      </c>
      <c r="B221" s="64"/>
      <c r="C221" s="64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17"/>
    </row>
    <row r="222" spans="1:30" s="10" customFormat="1" ht="39.75" x14ac:dyDescent="0.6">
      <c r="A222" s="74" t="s">
        <v>12</v>
      </c>
      <c r="B222" s="71" t="s">
        <v>13</v>
      </c>
      <c r="C222" s="71"/>
      <c r="D222" s="72" t="s">
        <v>14</v>
      </c>
      <c r="E222" s="72"/>
      <c r="F222" s="72" t="s">
        <v>15</v>
      </c>
      <c r="G222" s="72"/>
      <c r="H222" s="75" t="s">
        <v>16</v>
      </c>
      <c r="I222" s="76"/>
      <c r="J222" s="72" t="s">
        <v>17</v>
      </c>
      <c r="K222" s="72"/>
      <c r="L222" s="69" t="s">
        <v>18</v>
      </c>
      <c r="M222" s="69"/>
      <c r="N222" s="69"/>
      <c r="O222" s="69"/>
      <c r="P222" s="69"/>
      <c r="Q222" s="69"/>
      <c r="R222" s="69"/>
      <c r="S222" s="69"/>
      <c r="T222" s="69" t="s">
        <v>19</v>
      </c>
      <c r="U222" s="69"/>
      <c r="V222" s="69"/>
      <c r="W222" s="69"/>
      <c r="X222" s="69"/>
      <c r="Y222" s="69"/>
      <c r="Z222" s="69"/>
      <c r="AA222" s="69"/>
      <c r="AB222" s="69"/>
      <c r="AC222" s="69"/>
      <c r="AD222" s="70" t="s">
        <v>20</v>
      </c>
    </row>
    <row r="223" spans="1:30" s="10" customFormat="1" ht="39.75" x14ac:dyDescent="0.6">
      <c r="A223" s="74"/>
      <c r="B223" s="71" t="s">
        <v>21</v>
      </c>
      <c r="C223" s="71" t="s">
        <v>22</v>
      </c>
      <c r="D223" s="72" t="s">
        <v>21</v>
      </c>
      <c r="E223" s="72" t="s">
        <v>22</v>
      </c>
      <c r="F223" s="72" t="s">
        <v>21</v>
      </c>
      <c r="G223" s="72" t="s">
        <v>22</v>
      </c>
      <c r="H223" s="72" t="s">
        <v>21</v>
      </c>
      <c r="I223" s="72" t="s">
        <v>22</v>
      </c>
      <c r="J223" s="72" t="s">
        <v>21</v>
      </c>
      <c r="K223" s="72" t="s">
        <v>22</v>
      </c>
      <c r="L223" s="69" t="s">
        <v>23</v>
      </c>
      <c r="M223" s="69"/>
      <c r="N223" s="69" t="s">
        <v>24</v>
      </c>
      <c r="O223" s="69"/>
      <c r="P223" s="73" t="s">
        <v>25</v>
      </c>
      <c r="Q223" s="73"/>
      <c r="R223" s="73" t="s">
        <v>26</v>
      </c>
      <c r="S223" s="73"/>
      <c r="T223" s="73" t="s">
        <v>27</v>
      </c>
      <c r="U223" s="73"/>
      <c r="V223" s="73" t="s">
        <v>28</v>
      </c>
      <c r="W223" s="73"/>
      <c r="X223" s="73" t="s">
        <v>29</v>
      </c>
      <c r="Y223" s="73"/>
      <c r="Z223" s="73" t="s">
        <v>30</v>
      </c>
      <c r="AA223" s="73"/>
      <c r="AB223" s="73" t="s">
        <v>31</v>
      </c>
      <c r="AC223" s="73"/>
      <c r="AD223" s="70"/>
    </row>
    <row r="224" spans="1:30" s="93" customFormat="1" ht="90.75" customHeight="1" x14ac:dyDescent="0.5">
      <c r="A224" s="74"/>
      <c r="B224" s="71"/>
      <c r="C224" s="71"/>
      <c r="D224" s="72"/>
      <c r="E224" s="72"/>
      <c r="F224" s="72"/>
      <c r="G224" s="72"/>
      <c r="H224" s="72"/>
      <c r="I224" s="72"/>
      <c r="J224" s="72"/>
      <c r="K224" s="72"/>
      <c r="L224" s="91" t="s">
        <v>21</v>
      </c>
      <c r="M224" s="92" t="s">
        <v>22</v>
      </c>
      <c r="N224" s="92" t="s">
        <v>21</v>
      </c>
      <c r="O224" s="92" t="s">
        <v>22</v>
      </c>
      <c r="P224" s="92" t="s">
        <v>21</v>
      </c>
      <c r="Q224" s="92" t="s">
        <v>22</v>
      </c>
      <c r="R224" s="92" t="s">
        <v>21</v>
      </c>
      <c r="S224" s="92" t="s">
        <v>22</v>
      </c>
      <c r="T224" s="92" t="s">
        <v>21</v>
      </c>
      <c r="U224" s="92" t="s">
        <v>22</v>
      </c>
      <c r="V224" s="92" t="s">
        <v>21</v>
      </c>
      <c r="W224" s="92" t="s">
        <v>22</v>
      </c>
      <c r="X224" s="92" t="s">
        <v>21</v>
      </c>
      <c r="Y224" s="92" t="s">
        <v>22</v>
      </c>
      <c r="Z224" s="92" t="s">
        <v>21</v>
      </c>
      <c r="AA224" s="92" t="s">
        <v>22</v>
      </c>
      <c r="AB224" s="92" t="s">
        <v>21</v>
      </c>
      <c r="AC224" s="92" t="s">
        <v>22</v>
      </c>
      <c r="AD224" s="70"/>
    </row>
    <row r="225" spans="1:30" s="24" customFormat="1" ht="61.5" customHeight="1" x14ac:dyDescent="0.65">
      <c r="A225" s="37" t="s">
        <v>88</v>
      </c>
      <c r="B225" s="38">
        <v>25</v>
      </c>
      <c r="C225" s="38">
        <v>25</v>
      </c>
      <c r="D225" s="22">
        <v>0.2</v>
      </c>
      <c r="E225" s="22">
        <v>0.2</v>
      </c>
      <c r="F225" s="22">
        <v>0.03</v>
      </c>
      <c r="G225" s="22">
        <v>0.03</v>
      </c>
      <c r="H225" s="22">
        <v>0.7</v>
      </c>
      <c r="I225" s="22">
        <v>0.7</v>
      </c>
      <c r="J225" s="22">
        <v>3.75</v>
      </c>
      <c r="K225" s="22">
        <v>3.75</v>
      </c>
      <c r="L225" s="30">
        <v>0.01</v>
      </c>
      <c r="M225" s="25">
        <v>0.01</v>
      </c>
      <c r="N225" s="25">
        <v>8.1</v>
      </c>
      <c r="O225" s="25">
        <v>8.1</v>
      </c>
      <c r="P225" s="25">
        <v>0.02</v>
      </c>
      <c r="Q225" s="25">
        <v>0.02</v>
      </c>
      <c r="R225" s="25">
        <v>0.12</v>
      </c>
      <c r="S225" s="25">
        <v>0.12</v>
      </c>
      <c r="T225" s="25">
        <v>3</v>
      </c>
      <c r="U225" s="25">
        <v>3</v>
      </c>
      <c r="V225" s="25">
        <v>0.13</v>
      </c>
      <c r="W225" s="25">
        <v>0.13</v>
      </c>
      <c r="X225" s="25">
        <v>6.6</v>
      </c>
      <c r="Y225" s="25">
        <v>6.6</v>
      </c>
      <c r="Z225" s="25">
        <v>0.36</v>
      </c>
      <c r="AA225" s="25">
        <v>0.36</v>
      </c>
      <c r="AB225" s="23" t="s">
        <v>94</v>
      </c>
    </row>
    <row r="226" spans="1:30" s="24" customFormat="1" ht="61.5" customHeight="1" x14ac:dyDescent="0.65">
      <c r="A226" s="20" t="s">
        <v>66</v>
      </c>
      <c r="B226" s="21" t="s">
        <v>38</v>
      </c>
      <c r="C226" s="21" t="s">
        <v>39</v>
      </c>
      <c r="D226" s="22">
        <v>2.72</v>
      </c>
      <c r="E226" s="22">
        <v>3.4</v>
      </c>
      <c r="F226" s="22">
        <v>5.36</v>
      </c>
      <c r="G226" s="22">
        <v>6.7</v>
      </c>
      <c r="H226" s="22">
        <v>16.079999999999998</v>
      </c>
      <c r="I226" s="22">
        <v>20.100000000000001</v>
      </c>
      <c r="J226" s="22">
        <v>106.6</v>
      </c>
      <c r="K226" s="22">
        <v>137</v>
      </c>
      <c r="L226" s="22">
        <v>14.72</v>
      </c>
      <c r="M226" s="25">
        <f>L226/200*250</f>
        <v>18.399999999999999</v>
      </c>
      <c r="N226" s="25">
        <v>0.05</v>
      </c>
      <c r="O226" s="25">
        <f>N226/200*250</f>
        <v>6.25E-2</v>
      </c>
      <c r="P226" s="25">
        <v>0.04</v>
      </c>
      <c r="Q226" s="25">
        <f>P226/200*250</f>
        <v>0.05</v>
      </c>
      <c r="R226" s="25">
        <v>0</v>
      </c>
      <c r="S226" s="25">
        <f>R226/200*250</f>
        <v>0</v>
      </c>
      <c r="T226" s="25">
        <v>34.659999999999997</v>
      </c>
      <c r="U226" s="25">
        <f>T226/200*250</f>
        <v>43.324999999999996</v>
      </c>
      <c r="V226" s="25">
        <v>38.1</v>
      </c>
      <c r="W226" s="25">
        <f>V226/200*250</f>
        <v>47.625</v>
      </c>
      <c r="X226" s="25">
        <v>17.8</v>
      </c>
      <c r="Y226" s="25">
        <f>X226/200*250</f>
        <v>22.250000000000004</v>
      </c>
      <c r="Z226" s="25">
        <v>0.64</v>
      </c>
      <c r="AA226" s="25">
        <f>Z226/200*250</f>
        <v>0.8</v>
      </c>
      <c r="AB226" s="25">
        <v>303.74</v>
      </c>
      <c r="AC226" s="25">
        <f>AB226/200*250</f>
        <v>379.67500000000001</v>
      </c>
      <c r="AD226" s="23">
        <v>124</v>
      </c>
    </row>
    <row r="227" spans="1:30" s="24" customFormat="1" ht="61.5" customHeight="1" x14ac:dyDescent="0.65">
      <c r="A227" s="20" t="s">
        <v>74</v>
      </c>
      <c r="B227" s="21">
        <v>200</v>
      </c>
      <c r="C227" s="21">
        <v>200</v>
      </c>
      <c r="D227" s="22">
        <v>13.35</v>
      </c>
      <c r="E227" s="22">
        <v>13.35</v>
      </c>
      <c r="F227" s="22">
        <v>7.35</v>
      </c>
      <c r="G227" s="22">
        <v>7.35</v>
      </c>
      <c r="H227" s="22">
        <v>16.2</v>
      </c>
      <c r="I227" s="22">
        <v>16.2</v>
      </c>
      <c r="J227" s="22">
        <v>337.5</v>
      </c>
      <c r="K227" s="22">
        <v>337.5</v>
      </c>
      <c r="L227" s="22">
        <v>8.5399999999999991</v>
      </c>
      <c r="M227" s="25">
        <f>L227</f>
        <v>8.5399999999999991</v>
      </c>
      <c r="N227" s="25">
        <v>0.2</v>
      </c>
      <c r="O227" s="25">
        <f>N227</f>
        <v>0.2</v>
      </c>
      <c r="P227" s="25">
        <v>0.3</v>
      </c>
      <c r="Q227" s="25">
        <f>P227</f>
        <v>0.3</v>
      </c>
      <c r="R227" s="25">
        <v>18.829999999999998</v>
      </c>
      <c r="S227" s="25">
        <f>R227</f>
        <v>18.829999999999998</v>
      </c>
      <c r="T227" s="25">
        <v>28.23</v>
      </c>
      <c r="U227" s="25">
        <f>T227</f>
        <v>28.23</v>
      </c>
      <c r="V227" s="25">
        <v>304.47000000000003</v>
      </c>
      <c r="W227" s="25">
        <f>V227</f>
        <v>304.47000000000003</v>
      </c>
      <c r="X227" s="25">
        <v>59.06</v>
      </c>
      <c r="Y227" s="25">
        <f>X227</f>
        <v>59.06</v>
      </c>
      <c r="Z227" s="25">
        <v>3.6</v>
      </c>
      <c r="AA227" s="25">
        <f>Z227</f>
        <v>3.6</v>
      </c>
      <c r="AB227" s="25">
        <v>1088.3599999999999</v>
      </c>
      <c r="AC227" s="25">
        <f>AB227</f>
        <v>1088.3599999999999</v>
      </c>
      <c r="AD227" s="23">
        <v>436</v>
      </c>
    </row>
    <row r="228" spans="1:30" s="24" customFormat="1" ht="61.5" customHeight="1" x14ac:dyDescent="0.65">
      <c r="A228" s="20" t="s">
        <v>53</v>
      </c>
      <c r="B228" s="21" t="s">
        <v>73</v>
      </c>
      <c r="C228" s="21" t="s">
        <v>73</v>
      </c>
      <c r="D228" s="22">
        <v>0.2</v>
      </c>
      <c r="E228" s="22">
        <v>0.2</v>
      </c>
      <c r="F228" s="22">
        <v>0</v>
      </c>
      <c r="G228" s="22">
        <v>0</v>
      </c>
      <c r="H228" s="22">
        <v>15</v>
      </c>
      <c r="I228" s="22">
        <v>15</v>
      </c>
      <c r="J228" s="22">
        <v>58</v>
      </c>
      <c r="K228" s="22">
        <v>58</v>
      </c>
      <c r="L228" s="22">
        <v>0.02</v>
      </c>
      <c r="M228" s="25">
        <v>0.02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1.29</v>
      </c>
      <c r="U228" s="25">
        <v>1.29</v>
      </c>
      <c r="V228" s="25">
        <v>1.6</v>
      </c>
      <c r="W228" s="25">
        <v>1.6</v>
      </c>
      <c r="X228" s="25">
        <v>0.88</v>
      </c>
      <c r="Y228" s="25">
        <v>0.88</v>
      </c>
      <c r="Z228" s="25">
        <v>0.21</v>
      </c>
      <c r="AA228" s="25">
        <v>0.21</v>
      </c>
      <c r="AB228" s="25">
        <v>8.7100000000000009</v>
      </c>
      <c r="AC228" s="25">
        <v>8.7100000000000009</v>
      </c>
      <c r="AD228" s="23">
        <v>685</v>
      </c>
    </row>
    <row r="229" spans="1:30" s="24" customFormat="1" ht="61.5" customHeight="1" x14ac:dyDescent="0.65">
      <c r="A229" s="20" t="s">
        <v>42</v>
      </c>
      <c r="B229" s="21">
        <v>32.5</v>
      </c>
      <c r="C229" s="21">
        <v>32.5</v>
      </c>
      <c r="D229" s="22">
        <v>2.5024999999999999</v>
      </c>
      <c r="E229" s="22">
        <v>2.5024999999999999</v>
      </c>
      <c r="F229" s="22">
        <v>0.45500000000000002</v>
      </c>
      <c r="G229" s="22">
        <v>0.45500000000000002</v>
      </c>
      <c r="H229" s="22">
        <v>12.2525</v>
      </c>
      <c r="I229" s="22">
        <v>12.2525</v>
      </c>
      <c r="J229" s="22">
        <v>13.22</v>
      </c>
      <c r="K229" s="22">
        <v>13.22</v>
      </c>
      <c r="L229" s="22">
        <v>0</v>
      </c>
      <c r="M229" s="25">
        <v>0</v>
      </c>
      <c r="N229" s="25">
        <v>0.03</v>
      </c>
      <c r="O229" s="25">
        <v>0.03</v>
      </c>
      <c r="P229" s="25">
        <v>0</v>
      </c>
      <c r="Q229" s="25">
        <v>0</v>
      </c>
      <c r="R229" s="25">
        <v>0</v>
      </c>
      <c r="S229" s="25">
        <v>0</v>
      </c>
      <c r="T229" s="25">
        <v>11.62</v>
      </c>
      <c r="U229" s="25">
        <v>11.62</v>
      </c>
      <c r="V229" s="25">
        <v>22.86</v>
      </c>
      <c r="W229" s="25">
        <v>22.86</v>
      </c>
      <c r="X229" s="25">
        <v>20.420000000000002</v>
      </c>
      <c r="Y229" s="25">
        <v>20.420000000000002</v>
      </c>
      <c r="Z229" s="25">
        <v>1.58</v>
      </c>
      <c r="AA229" s="25">
        <v>1.58</v>
      </c>
      <c r="AB229" s="25">
        <v>0</v>
      </c>
      <c r="AC229" s="25">
        <v>0</v>
      </c>
      <c r="AD229" s="23" t="s">
        <v>35</v>
      </c>
    </row>
    <row r="230" spans="1:30" s="24" customFormat="1" ht="47.25" customHeight="1" x14ac:dyDescent="0.65">
      <c r="A230" s="26" t="s">
        <v>36</v>
      </c>
      <c r="B230" s="21">
        <f>25+201+200+215+32.5</f>
        <v>673.5</v>
      </c>
      <c r="C230" s="21">
        <f>673.5+50</f>
        <v>723.5</v>
      </c>
      <c r="D230" s="22">
        <f t="shared" ref="D230:AC230" si="192">SUM(D225:D229)</f>
        <v>18.9725</v>
      </c>
      <c r="E230" s="22">
        <f t="shared" si="192"/>
        <v>19.6525</v>
      </c>
      <c r="F230" s="22">
        <f t="shared" si="192"/>
        <v>13.195</v>
      </c>
      <c r="G230" s="22">
        <f t="shared" si="192"/>
        <v>14.535</v>
      </c>
      <c r="H230" s="22">
        <f t="shared" si="192"/>
        <v>60.232499999999995</v>
      </c>
      <c r="I230" s="22">
        <f t="shared" si="192"/>
        <v>64.252499999999998</v>
      </c>
      <c r="J230" s="22">
        <f t="shared" si="192"/>
        <v>519.07000000000005</v>
      </c>
      <c r="K230" s="22">
        <f t="shared" si="192"/>
        <v>549.47</v>
      </c>
      <c r="L230" s="22">
        <f t="shared" si="192"/>
        <v>23.29</v>
      </c>
      <c r="M230" s="25">
        <f t="shared" si="192"/>
        <v>26.97</v>
      </c>
      <c r="N230" s="25">
        <f t="shared" si="192"/>
        <v>8.379999999999999</v>
      </c>
      <c r="O230" s="25">
        <f t="shared" si="192"/>
        <v>8.3924999999999983</v>
      </c>
      <c r="P230" s="25">
        <f t="shared" si="192"/>
        <v>0.36</v>
      </c>
      <c r="Q230" s="25">
        <f t="shared" si="192"/>
        <v>0.37</v>
      </c>
      <c r="R230" s="25">
        <f t="shared" si="192"/>
        <v>18.95</v>
      </c>
      <c r="S230" s="25">
        <f t="shared" si="192"/>
        <v>18.95</v>
      </c>
      <c r="T230" s="25">
        <f t="shared" si="192"/>
        <v>78.800000000000011</v>
      </c>
      <c r="U230" s="25">
        <f t="shared" si="192"/>
        <v>87.465000000000003</v>
      </c>
      <c r="V230" s="25">
        <f t="shared" si="192"/>
        <v>367.16000000000008</v>
      </c>
      <c r="W230" s="25">
        <f t="shared" si="192"/>
        <v>376.68500000000006</v>
      </c>
      <c r="X230" s="25">
        <f t="shared" si="192"/>
        <v>104.76</v>
      </c>
      <c r="Y230" s="25">
        <f t="shared" si="192"/>
        <v>109.21</v>
      </c>
      <c r="Z230" s="25">
        <f t="shared" si="192"/>
        <v>6.39</v>
      </c>
      <c r="AA230" s="25">
        <f t="shared" si="192"/>
        <v>6.55</v>
      </c>
      <c r="AB230" s="25">
        <f t="shared" si="192"/>
        <v>1400.81</v>
      </c>
      <c r="AC230" s="25">
        <f t="shared" si="192"/>
        <v>1476.7449999999999</v>
      </c>
      <c r="AD230" s="27"/>
    </row>
    <row r="231" spans="1:30" s="24" customFormat="1" ht="47.25" customHeight="1" x14ac:dyDescent="0.65">
      <c r="A231" s="26" t="s">
        <v>43</v>
      </c>
      <c r="B231" s="21">
        <f>673.5+388</f>
        <v>1061.5</v>
      </c>
      <c r="C231" s="21">
        <f>723.5+388</f>
        <v>1111.5</v>
      </c>
      <c r="D231" s="22">
        <f t="shared" ref="D231:AC231" si="193">D230+D219</f>
        <v>24.2425</v>
      </c>
      <c r="E231" s="22">
        <f t="shared" si="193"/>
        <v>24.922499999999999</v>
      </c>
      <c r="F231" s="22">
        <f t="shared" si="193"/>
        <v>20.075000000000003</v>
      </c>
      <c r="G231" s="22">
        <f t="shared" si="193"/>
        <v>21.414999999999999</v>
      </c>
      <c r="H231" s="22">
        <f t="shared" si="193"/>
        <v>108.04249999999999</v>
      </c>
      <c r="I231" s="22">
        <f t="shared" si="193"/>
        <v>112.0625</v>
      </c>
      <c r="J231" s="22">
        <f t="shared" si="193"/>
        <v>796.5200000000001</v>
      </c>
      <c r="K231" s="22">
        <f t="shared" si="193"/>
        <v>826.92000000000007</v>
      </c>
      <c r="L231" s="22">
        <f t="shared" si="193"/>
        <v>23.31</v>
      </c>
      <c r="M231" s="25">
        <f t="shared" si="193"/>
        <v>26.99</v>
      </c>
      <c r="N231" s="25">
        <f t="shared" si="193"/>
        <v>8.43</v>
      </c>
      <c r="O231" s="25">
        <f t="shared" si="193"/>
        <v>8.442499999999999</v>
      </c>
      <c r="P231" s="25">
        <f t="shared" si="193"/>
        <v>0.38</v>
      </c>
      <c r="Q231" s="25">
        <f t="shared" si="193"/>
        <v>0.39</v>
      </c>
      <c r="R231" s="25">
        <f t="shared" si="193"/>
        <v>38.950000000000003</v>
      </c>
      <c r="S231" s="25">
        <f t="shared" si="193"/>
        <v>38.950000000000003</v>
      </c>
      <c r="T231" s="25">
        <f t="shared" si="193"/>
        <v>94.43</v>
      </c>
      <c r="U231" s="25">
        <f t="shared" si="193"/>
        <v>103.095</v>
      </c>
      <c r="V231" s="25">
        <f t="shared" si="193"/>
        <v>404.10000000000008</v>
      </c>
      <c r="W231" s="25">
        <f t="shared" si="193"/>
        <v>413.62500000000006</v>
      </c>
      <c r="X231" s="25">
        <f t="shared" si="193"/>
        <v>121.98</v>
      </c>
      <c r="Y231" s="25">
        <f t="shared" si="193"/>
        <v>126.42999999999999</v>
      </c>
      <c r="Z231" s="25">
        <f t="shared" si="193"/>
        <v>7.74</v>
      </c>
      <c r="AA231" s="25">
        <f t="shared" si="193"/>
        <v>7.9</v>
      </c>
      <c r="AB231" s="25">
        <f t="shared" si="193"/>
        <v>1453.4199999999998</v>
      </c>
      <c r="AC231" s="25">
        <f t="shared" si="193"/>
        <v>1529.3549999999998</v>
      </c>
      <c r="AD231" s="27"/>
    </row>
    <row r="232" spans="1:30" s="24" customFormat="1" ht="47.25" customHeight="1" x14ac:dyDescent="0.65">
      <c r="A232" s="47"/>
      <c r="B232" s="48"/>
      <c r="C232" s="48"/>
      <c r="D232" s="52"/>
      <c r="E232" s="52"/>
      <c r="F232" s="52"/>
      <c r="G232" s="52"/>
      <c r="H232" s="52"/>
      <c r="I232" s="52"/>
      <c r="J232" s="52"/>
      <c r="K232" s="52"/>
      <c r="L232" s="52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1"/>
    </row>
    <row r="233" spans="1:30" s="24" customFormat="1" ht="47.25" customHeight="1" x14ac:dyDescent="0.65">
      <c r="A233" s="47"/>
      <c r="B233" s="48"/>
      <c r="C233" s="48"/>
      <c r="D233" s="52"/>
      <c r="E233" s="52"/>
      <c r="F233" s="52"/>
      <c r="G233" s="52"/>
      <c r="H233" s="52"/>
      <c r="I233" s="52"/>
      <c r="J233" s="52"/>
      <c r="K233" s="52"/>
      <c r="L233" s="52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1"/>
    </row>
    <row r="234" spans="1:30" s="10" customFormat="1" ht="40.5" x14ac:dyDescent="0.6">
      <c r="A234" s="13"/>
      <c r="B234" s="48"/>
      <c r="C234" s="48"/>
      <c r="D234" s="52"/>
      <c r="E234" s="52"/>
      <c r="F234" s="52"/>
      <c r="G234" s="52"/>
      <c r="H234" s="52"/>
      <c r="I234" s="52"/>
      <c r="J234" s="52"/>
      <c r="K234" s="52"/>
      <c r="L234" s="52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15"/>
    </row>
    <row r="235" spans="1:30" s="10" customFormat="1" ht="40.5" x14ac:dyDescent="0.6">
      <c r="A235" s="11" t="s">
        <v>65</v>
      </c>
      <c r="B235" s="64"/>
      <c r="C235" s="64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12"/>
    </row>
    <row r="236" spans="1:30" s="10" customFormat="1" ht="40.5" x14ac:dyDescent="0.6">
      <c r="A236" s="11" t="s">
        <v>11</v>
      </c>
      <c r="B236" s="64"/>
      <c r="C236" s="64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12"/>
    </row>
    <row r="237" spans="1:30" s="10" customFormat="1" ht="39.75" x14ac:dyDescent="0.6">
      <c r="A237" s="74" t="s">
        <v>12</v>
      </c>
      <c r="B237" s="71" t="s">
        <v>13</v>
      </c>
      <c r="C237" s="71"/>
      <c r="D237" s="72" t="s">
        <v>14</v>
      </c>
      <c r="E237" s="72"/>
      <c r="F237" s="72" t="s">
        <v>15</v>
      </c>
      <c r="G237" s="72"/>
      <c r="H237" s="75" t="s">
        <v>16</v>
      </c>
      <c r="I237" s="76"/>
      <c r="J237" s="72" t="s">
        <v>17</v>
      </c>
      <c r="K237" s="72"/>
      <c r="L237" s="69" t="s">
        <v>18</v>
      </c>
      <c r="M237" s="69"/>
      <c r="N237" s="69"/>
      <c r="O237" s="69"/>
      <c r="P237" s="69"/>
      <c r="Q237" s="69"/>
      <c r="R237" s="69"/>
      <c r="S237" s="69"/>
      <c r="T237" s="69" t="s">
        <v>19</v>
      </c>
      <c r="U237" s="69"/>
      <c r="V237" s="69"/>
      <c r="W237" s="69"/>
      <c r="X237" s="69"/>
      <c r="Y237" s="69"/>
      <c r="Z237" s="69"/>
      <c r="AA237" s="69"/>
      <c r="AB237" s="69"/>
      <c r="AC237" s="69"/>
      <c r="AD237" s="70" t="s">
        <v>20</v>
      </c>
    </row>
    <row r="238" spans="1:30" s="10" customFormat="1" ht="39.75" x14ac:dyDescent="0.6">
      <c r="A238" s="74"/>
      <c r="B238" s="71" t="s">
        <v>21</v>
      </c>
      <c r="C238" s="71" t="s">
        <v>22</v>
      </c>
      <c r="D238" s="72" t="s">
        <v>21</v>
      </c>
      <c r="E238" s="72" t="s">
        <v>22</v>
      </c>
      <c r="F238" s="72" t="s">
        <v>21</v>
      </c>
      <c r="G238" s="72" t="s">
        <v>22</v>
      </c>
      <c r="H238" s="72" t="s">
        <v>21</v>
      </c>
      <c r="I238" s="72" t="s">
        <v>22</v>
      </c>
      <c r="J238" s="72" t="s">
        <v>21</v>
      </c>
      <c r="K238" s="72" t="s">
        <v>22</v>
      </c>
      <c r="L238" s="69" t="s">
        <v>23</v>
      </c>
      <c r="M238" s="69"/>
      <c r="N238" s="69" t="s">
        <v>24</v>
      </c>
      <c r="O238" s="69"/>
      <c r="P238" s="73" t="s">
        <v>25</v>
      </c>
      <c r="Q238" s="73"/>
      <c r="R238" s="73" t="s">
        <v>26</v>
      </c>
      <c r="S238" s="73"/>
      <c r="T238" s="73" t="s">
        <v>27</v>
      </c>
      <c r="U238" s="73"/>
      <c r="V238" s="73" t="s">
        <v>28</v>
      </c>
      <c r="W238" s="73"/>
      <c r="X238" s="73" t="s">
        <v>29</v>
      </c>
      <c r="Y238" s="73"/>
      <c r="Z238" s="73" t="s">
        <v>30</v>
      </c>
      <c r="AA238" s="73"/>
      <c r="AB238" s="73" t="s">
        <v>31</v>
      </c>
      <c r="AC238" s="73"/>
      <c r="AD238" s="70"/>
    </row>
    <row r="239" spans="1:30" s="93" customFormat="1" ht="95.25" customHeight="1" x14ac:dyDescent="0.5">
      <c r="A239" s="74"/>
      <c r="B239" s="71"/>
      <c r="C239" s="71"/>
      <c r="D239" s="72"/>
      <c r="E239" s="72"/>
      <c r="F239" s="72"/>
      <c r="G239" s="72"/>
      <c r="H239" s="72"/>
      <c r="I239" s="72"/>
      <c r="J239" s="72"/>
      <c r="K239" s="72"/>
      <c r="L239" s="91" t="s">
        <v>21</v>
      </c>
      <c r="M239" s="92" t="s">
        <v>22</v>
      </c>
      <c r="N239" s="92" t="s">
        <v>21</v>
      </c>
      <c r="O239" s="92" t="s">
        <v>22</v>
      </c>
      <c r="P239" s="92" t="s">
        <v>21</v>
      </c>
      <c r="Q239" s="92" t="s">
        <v>22</v>
      </c>
      <c r="R239" s="92" t="s">
        <v>21</v>
      </c>
      <c r="S239" s="92" t="s">
        <v>22</v>
      </c>
      <c r="T239" s="92" t="s">
        <v>21</v>
      </c>
      <c r="U239" s="92" t="s">
        <v>22</v>
      </c>
      <c r="V239" s="92" t="s">
        <v>21</v>
      </c>
      <c r="W239" s="92" t="s">
        <v>22</v>
      </c>
      <c r="X239" s="92" t="s">
        <v>21</v>
      </c>
      <c r="Y239" s="92" t="s">
        <v>22</v>
      </c>
      <c r="Z239" s="92" t="s">
        <v>21</v>
      </c>
      <c r="AA239" s="92" t="s">
        <v>22</v>
      </c>
      <c r="AB239" s="92" t="s">
        <v>21</v>
      </c>
      <c r="AC239" s="92" t="s">
        <v>22</v>
      </c>
      <c r="AD239" s="70"/>
    </row>
    <row r="240" spans="1:30" s="24" customFormat="1" ht="83.25" customHeight="1" x14ac:dyDescent="0.65">
      <c r="A240" s="20" t="s">
        <v>52</v>
      </c>
      <c r="B240" s="21" t="s">
        <v>33</v>
      </c>
      <c r="C240" s="21" t="s">
        <v>33</v>
      </c>
      <c r="D240" s="22">
        <v>4.49</v>
      </c>
      <c r="E240" s="22">
        <v>4.49</v>
      </c>
      <c r="F240" s="22">
        <v>7.13</v>
      </c>
      <c r="G240" s="22">
        <v>7.13</v>
      </c>
      <c r="H240" s="22">
        <v>26.64</v>
      </c>
      <c r="I240" s="22">
        <v>26.64</v>
      </c>
      <c r="J240" s="22">
        <v>186</v>
      </c>
      <c r="K240" s="22">
        <v>186</v>
      </c>
      <c r="L240" s="22">
        <v>0</v>
      </c>
      <c r="M240" s="25">
        <v>0</v>
      </c>
      <c r="N240" s="25">
        <v>0.16</v>
      </c>
      <c r="O240" s="25">
        <v>0.16</v>
      </c>
      <c r="P240" s="25">
        <v>0.11</v>
      </c>
      <c r="Q240" s="25">
        <v>0.11</v>
      </c>
      <c r="R240" s="25">
        <v>20</v>
      </c>
      <c r="S240" s="25">
        <v>20</v>
      </c>
      <c r="T240" s="25">
        <v>11.8</v>
      </c>
      <c r="U240" s="25">
        <v>11.8</v>
      </c>
      <c r="V240" s="25">
        <v>87.2</v>
      </c>
      <c r="W240" s="25">
        <v>87.2</v>
      </c>
      <c r="X240" s="25">
        <v>30.5</v>
      </c>
      <c r="Y240" s="25">
        <v>30.5</v>
      </c>
      <c r="Z240" s="25">
        <v>1.01</v>
      </c>
      <c r="AA240" s="25">
        <v>1.01</v>
      </c>
      <c r="AB240" s="25">
        <v>78.7</v>
      </c>
      <c r="AC240" s="25">
        <v>78.7</v>
      </c>
      <c r="AD240" s="23">
        <v>302</v>
      </c>
    </row>
    <row r="241" spans="1:30" s="24" customFormat="1" ht="78.75" customHeight="1" x14ac:dyDescent="0.65">
      <c r="A241" s="20" t="s">
        <v>34</v>
      </c>
      <c r="B241" s="21">
        <v>18</v>
      </c>
      <c r="C241" s="21">
        <v>18</v>
      </c>
      <c r="D241" s="22">
        <v>1.35</v>
      </c>
      <c r="E241" s="22">
        <v>1.35</v>
      </c>
      <c r="F241" s="22">
        <v>0.52</v>
      </c>
      <c r="G241" s="22">
        <v>0.52</v>
      </c>
      <c r="H241" s="22">
        <v>9.25</v>
      </c>
      <c r="I241" s="22">
        <v>9.25</v>
      </c>
      <c r="J241" s="22">
        <v>47.4</v>
      </c>
      <c r="K241" s="22">
        <v>47.4</v>
      </c>
      <c r="L241" s="22">
        <v>0</v>
      </c>
      <c r="M241" s="25">
        <f t="shared" ref="M241" si="194">L241</f>
        <v>0</v>
      </c>
      <c r="N241" s="25">
        <v>0.02</v>
      </c>
      <c r="O241" s="25">
        <f t="shared" ref="O241" si="195">N241</f>
        <v>0.02</v>
      </c>
      <c r="P241" s="25">
        <v>0</v>
      </c>
      <c r="Q241" s="25">
        <f t="shared" ref="Q241" si="196">P241</f>
        <v>0</v>
      </c>
      <c r="R241" s="25">
        <v>0</v>
      </c>
      <c r="S241" s="25">
        <f t="shared" ref="S241" si="197">R241</f>
        <v>0</v>
      </c>
      <c r="T241" s="25">
        <v>5.94</v>
      </c>
      <c r="U241" s="25">
        <f t="shared" ref="U241" si="198">T241</f>
        <v>5.94</v>
      </c>
      <c r="V241" s="25">
        <v>5.94</v>
      </c>
      <c r="W241" s="25">
        <f t="shared" ref="W241" si="199">V241</f>
        <v>5.94</v>
      </c>
      <c r="X241" s="25">
        <v>10.44</v>
      </c>
      <c r="Y241" s="25">
        <f t="shared" ref="Y241" si="200">X241</f>
        <v>10.44</v>
      </c>
      <c r="Z241" s="25">
        <v>0.8</v>
      </c>
      <c r="AA241" s="25">
        <f t="shared" ref="AA241" si="201">Z241</f>
        <v>0.8</v>
      </c>
      <c r="AB241" s="25">
        <v>0</v>
      </c>
      <c r="AC241" s="25">
        <f t="shared" ref="AC241" si="202">AB241</f>
        <v>0</v>
      </c>
      <c r="AD241" s="23" t="s">
        <v>35</v>
      </c>
    </row>
    <row r="242" spans="1:30" s="24" customFormat="1" ht="39" customHeight="1" x14ac:dyDescent="0.65">
      <c r="A242" s="20" t="s">
        <v>53</v>
      </c>
      <c r="B242" s="21" t="s">
        <v>73</v>
      </c>
      <c r="C242" s="21" t="s">
        <v>73</v>
      </c>
      <c r="D242" s="22">
        <v>0.2</v>
      </c>
      <c r="E242" s="22">
        <v>0.2</v>
      </c>
      <c r="F242" s="22">
        <v>0</v>
      </c>
      <c r="G242" s="22">
        <v>0</v>
      </c>
      <c r="H242" s="22">
        <v>15</v>
      </c>
      <c r="I242" s="22">
        <v>15</v>
      </c>
      <c r="J242" s="22">
        <v>58</v>
      </c>
      <c r="K242" s="22">
        <v>58</v>
      </c>
      <c r="L242" s="22">
        <v>0.02</v>
      </c>
      <c r="M242" s="25">
        <v>0.02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1.29</v>
      </c>
      <c r="U242" s="25">
        <v>1.29</v>
      </c>
      <c r="V242" s="25">
        <v>1.6</v>
      </c>
      <c r="W242" s="25">
        <v>1.6</v>
      </c>
      <c r="X242" s="25">
        <v>0.88</v>
      </c>
      <c r="Y242" s="25">
        <v>0.88</v>
      </c>
      <c r="Z242" s="25">
        <v>0.21</v>
      </c>
      <c r="AA242" s="25">
        <v>0.21</v>
      </c>
      <c r="AB242" s="25">
        <v>8.7100000000000009</v>
      </c>
      <c r="AC242" s="25">
        <v>8.7100000000000009</v>
      </c>
      <c r="AD242" s="23">
        <v>685</v>
      </c>
    </row>
    <row r="243" spans="1:30" s="24" customFormat="1" ht="39" customHeight="1" x14ac:dyDescent="0.65">
      <c r="A243" s="26" t="s">
        <v>36</v>
      </c>
      <c r="B243" s="21">
        <f>388</f>
        <v>388</v>
      </c>
      <c r="C243" s="21">
        <v>388</v>
      </c>
      <c r="D243" s="22">
        <f>SUM(D240:D242)</f>
        <v>6.04</v>
      </c>
      <c r="E243" s="22">
        <f t="shared" ref="E243:AC243" si="203">SUM(E240:E242)</f>
        <v>6.04</v>
      </c>
      <c r="F243" s="22">
        <f t="shared" si="203"/>
        <v>7.65</v>
      </c>
      <c r="G243" s="22">
        <f t="shared" si="203"/>
        <v>7.65</v>
      </c>
      <c r="H243" s="22">
        <f t="shared" si="203"/>
        <v>50.89</v>
      </c>
      <c r="I243" s="22">
        <f t="shared" si="203"/>
        <v>50.89</v>
      </c>
      <c r="J243" s="22">
        <f t="shared" si="203"/>
        <v>291.39999999999998</v>
      </c>
      <c r="K243" s="22">
        <f t="shared" si="203"/>
        <v>291.39999999999998</v>
      </c>
      <c r="L243" s="22">
        <f t="shared" si="203"/>
        <v>0.02</v>
      </c>
      <c r="M243" s="25">
        <f t="shared" si="203"/>
        <v>0.02</v>
      </c>
      <c r="N243" s="25">
        <f t="shared" si="203"/>
        <v>0.18</v>
      </c>
      <c r="O243" s="25">
        <f t="shared" si="203"/>
        <v>0.18</v>
      </c>
      <c r="P243" s="25">
        <f t="shared" si="203"/>
        <v>0.11</v>
      </c>
      <c r="Q243" s="25">
        <f t="shared" si="203"/>
        <v>0.11</v>
      </c>
      <c r="R243" s="25">
        <f t="shared" si="203"/>
        <v>20</v>
      </c>
      <c r="S243" s="25">
        <f t="shared" si="203"/>
        <v>20</v>
      </c>
      <c r="T243" s="25">
        <f t="shared" si="203"/>
        <v>19.03</v>
      </c>
      <c r="U243" s="25">
        <f t="shared" si="203"/>
        <v>19.03</v>
      </c>
      <c r="V243" s="25">
        <f t="shared" si="203"/>
        <v>94.74</v>
      </c>
      <c r="W243" s="25">
        <f t="shared" si="203"/>
        <v>94.74</v>
      </c>
      <c r="X243" s="25">
        <f t="shared" si="203"/>
        <v>41.82</v>
      </c>
      <c r="Y243" s="25">
        <f t="shared" si="203"/>
        <v>41.82</v>
      </c>
      <c r="Z243" s="25">
        <f t="shared" si="203"/>
        <v>2.02</v>
      </c>
      <c r="AA243" s="25">
        <f t="shared" si="203"/>
        <v>2.02</v>
      </c>
      <c r="AB243" s="25">
        <f t="shared" si="203"/>
        <v>87.41</v>
      </c>
      <c r="AC243" s="25">
        <f t="shared" si="203"/>
        <v>87.41</v>
      </c>
      <c r="AD243" s="27"/>
    </row>
    <row r="244" spans="1:30" s="10" customFormat="1" ht="40.5" x14ac:dyDescent="0.6">
      <c r="A244" s="13"/>
      <c r="B244" s="48"/>
      <c r="C244" s="48"/>
      <c r="D244" s="52"/>
      <c r="E244" s="52"/>
      <c r="F244" s="52"/>
      <c r="G244" s="52"/>
      <c r="H244" s="52"/>
      <c r="I244" s="52"/>
      <c r="J244" s="52"/>
      <c r="K244" s="52"/>
      <c r="L244" s="52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15"/>
    </row>
    <row r="245" spans="1:30" s="10" customFormat="1" ht="40.5" x14ac:dyDescent="0.6">
      <c r="A245" s="11" t="s">
        <v>49</v>
      </c>
      <c r="B245" s="64"/>
      <c r="C245" s="64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17"/>
    </row>
    <row r="246" spans="1:30" s="10" customFormat="1" ht="39.75" x14ac:dyDescent="0.6">
      <c r="A246" s="74" t="s">
        <v>12</v>
      </c>
      <c r="B246" s="71" t="s">
        <v>13</v>
      </c>
      <c r="C246" s="71"/>
      <c r="D246" s="72" t="s">
        <v>14</v>
      </c>
      <c r="E246" s="72"/>
      <c r="F246" s="72" t="s">
        <v>15</v>
      </c>
      <c r="G246" s="72"/>
      <c r="H246" s="75" t="s">
        <v>16</v>
      </c>
      <c r="I246" s="76"/>
      <c r="J246" s="72" t="s">
        <v>17</v>
      </c>
      <c r="K246" s="72"/>
      <c r="L246" s="69" t="s">
        <v>18</v>
      </c>
      <c r="M246" s="69"/>
      <c r="N246" s="69"/>
      <c r="O246" s="69"/>
      <c r="P246" s="69"/>
      <c r="Q246" s="69"/>
      <c r="R246" s="69"/>
      <c r="S246" s="69"/>
      <c r="T246" s="69" t="s">
        <v>19</v>
      </c>
      <c r="U246" s="69"/>
      <c r="V246" s="69"/>
      <c r="W246" s="69"/>
      <c r="X246" s="69"/>
      <c r="Y246" s="69"/>
      <c r="Z246" s="69"/>
      <c r="AA246" s="69"/>
      <c r="AB246" s="69"/>
      <c r="AC246" s="69"/>
      <c r="AD246" s="70" t="s">
        <v>20</v>
      </c>
    </row>
    <row r="247" spans="1:30" s="10" customFormat="1" ht="39.75" x14ac:dyDescent="0.6">
      <c r="A247" s="74"/>
      <c r="B247" s="71" t="s">
        <v>21</v>
      </c>
      <c r="C247" s="71" t="s">
        <v>22</v>
      </c>
      <c r="D247" s="72" t="s">
        <v>21</v>
      </c>
      <c r="E247" s="72" t="s">
        <v>22</v>
      </c>
      <c r="F247" s="72" t="s">
        <v>21</v>
      </c>
      <c r="G247" s="72" t="s">
        <v>22</v>
      </c>
      <c r="H247" s="72" t="s">
        <v>21</v>
      </c>
      <c r="I247" s="72" t="s">
        <v>22</v>
      </c>
      <c r="J247" s="72" t="s">
        <v>21</v>
      </c>
      <c r="K247" s="72" t="s">
        <v>22</v>
      </c>
      <c r="L247" s="69" t="s">
        <v>23</v>
      </c>
      <c r="M247" s="69"/>
      <c r="N247" s="69" t="s">
        <v>24</v>
      </c>
      <c r="O247" s="69"/>
      <c r="P247" s="73" t="s">
        <v>25</v>
      </c>
      <c r="Q247" s="73"/>
      <c r="R247" s="73" t="s">
        <v>26</v>
      </c>
      <c r="S247" s="73"/>
      <c r="T247" s="73" t="s">
        <v>27</v>
      </c>
      <c r="U247" s="73"/>
      <c r="V247" s="73" t="s">
        <v>28</v>
      </c>
      <c r="W247" s="73"/>
      <c r="X247" s="73" t="s">
        <v>29</v>
      </c>
      <c r="Y247" s="73"/>
      <c r="Z247" s="73" t="s">
        <v>30</v>
      </c>
      <c r="AA247" s="73"/>
      <c r="AB247" s="73" t="s">
        <v>31</v>
      </c>
      <c r="AC247" s="73"/>
      <c r="AD247" s="70"/>
    </row>
    <row r="248" spans="1:30" s="93" customFormat="1" ht="93.75" customHeight="1" x14ac:dyDescent="0.5">
      <c r="A248" s="74"/>
      <c r="B248" s="71"/>
      <c r="C248" s="71"/>
      <c r="D248" s="72"/>
      <c r="E248" s="72"/>
      <c r="F248" s="72"/>
      <c r="G248" s="72"/>
      <c r="H248" s="72"/>
      <c r="I248" s="72"/>
      <c r="J248" s="72"/>
      <c r="K248" s="72"/>
      <c r="L248" s="91" t="s">
        <v>21</v>
      </c>
      <c r="M248" s="92" t="s">
        <v>22</v>
      </c>
      <c r="N248" s="92" t="s">
        <v>21</v>
      </c>
      <c r="O248" s="92" t="s">
        <v>22</v>
      </c>
      <c r="P248" s="92" t="s">
        <v>21</v>
      </c>
      <c r="Q248" s="92" t="s">
        <v>22</v>
      </c>
      <c r="R248" s="92" t="s">
        <v>21</v>
      </c>
      <c r="S248" s="92" t="s">
        <v>22</v>
      </c>
      <c r="T248" s="92" t="s">
        <v>21</v>
      </c>
      <c r="U248" s="92" t="s">
        <v>22</v>
      </c>
      <c r="V248" s="92" t="s">
        <v>21</v>
      </c>
      <c r="W248" s="92" t="s">
        <v>22</v>
      </c>
      <c r="X248" s="92" t="s">
        <v>21</v>
      </c>
      <c r="Y248" s="92" t="s">
        <v>22</v>
      </c>
      <c r="Z248" s="92" t="s">
        <v>21</v>
      </c>
      <c r="AA248" s="92" t="s">
        <v>22</v>
      </c>
      <c r="AB248" s="92" t="s">
        <v>21</v>
      </c>
      <c r="AC248" s="92" t="s">
        <v>22</v>
      </c>
      <c r="AD248" s="70"/>
    </row>
    <row r="249" spans="1:30" s="24" customFormat="1" ht="62.25" customHeight="1" x14ac:dyDescent="0.65">
      <c r="A249" s="20" t="s">
        <v>89</v>
      </c>
      <c r="B249" s="23">
        <v>25</v>
      </c>
      <c r="C249" s="23">
        <v>25</v>
      </c>
      <c r="D249" s="25">
        <v>0.7</v>
      </c>
      <c r="E249" s="25">
        <v>0.70000000000000007</v>
      </c>
      <c r="F249" s="25">
        <v>5.05</v>
      </c>
      <c r="G249" s="25">
        <v>5.05</v>
      </c>
      <c r="H249" s="25">
        <v>3.4</v>
      </c>
      <c r="I249" s="25">
        <v>3.4</v>
      </c>
      <c r="J249" s="25">
        <v>31</v>
      </c>
      <c r="K249" s="25">
        <v>31</v>
      </c>
      <c r="L249" s="25">
        <v>0.01</v>
      </c>
      <c r="M249" s="25">
        <v>7.4999999999999997E-3</v>
      </c>
      <c r="N249" s="25">
        <v>8.1</v>
      </c>
      <c r="O249" s="25">
        <v>8.1</v>
      </c>
      <c r="P249" s="25">
        <v>0</v>
      </c>
      <c r="Q249" s="25">
        <v>0</v>
      </c>
      <c r="R249" s="25">
        <v>0.12</v>
      </c>
      <c r="S249" s="25">
        <v>0.1</v>
      </c>
      <c r="T249" s="25">
        <v>3</v>
      </c>
      <c r="U249" s="25">
        <v>2.5</v>
      </c>
      <c r="V249" s="25">
        <v>0.13</v>
      </c>
      <c r="W249" s="25">
        <v>0.1125</v>
      </c>
      <c r="X249" s="25">
        <v>6.6</v>
      </c>
      <c r="Y249" s="25">
        <v>5.5000000000000009</v>
      </c>
      <c r="Z249" s="25">
        <v>0.36</v>
      </c>
      <c r="AA249" s="25">
        <v>0.3</v>
      </c>
      <c r="AB249" s="25">
        <v>44.1</v>
      </c>
      <c r="AC249" s="25">
        <v>44.1</v>
      </c>
      <c r="AD249" s="23"/>
    </row>
    <row r="250" spans="1:30" s="24" customFormat="1" ht="90" customHeight="1" x14ac:dyDescent="0.65">
      <c r="A250" s="20" t="s">
        <v>84</v>
      </c>
      <c r="B250" s="21" t="s">
        <v>80</v>
      </c>
      <c r="C250" s="21" t="s">
        <v>81</v>
      </c>
      <c r="D250" s="22">
        <v>6.32</v>
      </c>
      <c r="E250" s="22">
        <v>7.9</v>
      </c>
      <c r="F250" s="22">
        <v>4.4800000000000004</v>
      </c>
      <c r="G250" s="22">
        <v>5.6</v>
      </c>
      <c r="H250" s="22">
        <v>17.84</v>
      </c>
      <c r="I250" s="22">
        <v>22.3</v>
      </c>
      <c r="J250" s="22">
        <v>173.6</v>
      </c>
      <c r="K250" s="22">
        <v>217</v>
      </c>
      <c r="L250" s="22">
        <v>26.65</v>
      </c>
      <c r="M250" s="25">
        <f>L250/200*250</f>
        <v>33.312499999999993</v>
      </c>
      <c r="N250" s="25">
        <v>0.18</v>
      </c>
      <c r="O250" s="25">
        <f>N250/200*250</f>
        <v>0.22500000000000001</v>
      </c>
      <c r="P250" s="25">
        <v>0.06</v>
      </c>
      <c r="Q250" s="25">
        <f>P250/200*250</f>
        <v>7.4999999999999997E-2</v>
      </c>
      <c r="R250" s="25">
        <v>0</v>
      </c>
      <c r="S250" s="25">
        <f>R250/200*250</f>
        <v>0</v>
      </c>
      <c r="T250" s="25">
        <v>30.46</v>
      </c>
      <c r="U250" s="25">
        <f>T250/200*250</f>
        <v>38.074999999999996</v>
      </c>
      <c r="V250" s="25">
        <v>69.739999999999995</v>
      </c>
      <c r="W250" s="25">
        <f>V250/200*250</f>
        <v>87.174999999999983</v>
      </c>
      <c r="X250" s="25">
        <v>28.24</v>
      </c>
      <c r="Y250" s="25">
        <f>X250/200*250</f>
        <v>35.299999999999997</v>
      </c>
      <c r="Z250" s="25">
        <v>1.62</v>
      </c>
      <c r="AA250" s="25">
        <f>Z250/200*250</f>
        <v>2.0250000000000004</v>
      </c>
      <c r="AB250" s="25">
        <v>378.18</v>
      </c>
      <c r="AC250" s="25">
        <f>AB250/200*250</f>
        <v>472.72500000000002</v>
      </c>
      <c r="AD250" s="23">
        <v>139</v>
      </c>
    </row>
    <row r="251" spans="1:30" s="24" customFormat="1" ht="62.25" customHeight="1" x14ac:dyDescent="0.65">
      <c r="A251" s="20" t="s">
        <v>75</v>
      </c>
      <c r="B251" s="21" t="s">
        <v>68</v>
      </c>
      <c r="C251" s="21" t="s">
        <v>68</v>
      </c>
      <c r="D251" s="22">
        <v>11.07</v>
      </c>
      <c r="E251" s="22">
        <v>11.07</v>
      </c>
      <c r="F251" s="22">
        <v>13.17</v>
      </c>
      <c r="G251" s="22">
        <v>13.17</v>
      </c>
      <c r="H251" s="22">
        <v>11.22</v>
      </c>
      <c r="I251" s="22">
        <v>11.22</v>
      </c>
      <c r="J251" s="22">
        <v>209.4</v>
      </c>
      <c r="K251" s="22">
        <v>209.4</v>
      </c>
      <c r="L251" s="22">
        <v>0</v>
      </c>
      <c r="M251" s="25">
        <v>0</v>
      </c>
      <c r="N251" s="25">
        <v>0.26</v>
      </c>
      <c r="O251" s="25">
        <v>0.26</v>
      </c>
      <c r="P251" s="25">
        <v>0.06</v>
      </c>
      <c r="Q251" s="25">
        <v>0.06</v>
      </c>
      <c r="R251" s="25">
        <v>15</v>
      </c>
      <c r="S251" s="25">
        <v>15</v>
      </c>
      <c r="T251" s="25">
        <v>10.199999999999999</v>
      </c>
      <c r="U251" s="25">
        <v>10.199999999999999</v>
      </c>
      <c r="V251" s="25">
        <v>66.48</v>
      </c>
      <c r="W251" s="25">
        <v>66.48</v>
      </c>
      <c r="X251" s="25">
        <v>14.4</v>
      </c>
      <c r="Y251" s="25">
        <v>14.4</v>
      </c>
      <c r="Z251" s="25">
        <v>0.98</v>
      </c>
      <c r="AA251" s="25">
        <v>0.98</v>
      </c>
      <c r="AB251" s="25">
        <v>97</v>
      </c>
      <c r="AC251" s="25">
        <v>97</v>
      </c>
      <c r="AD251" s="23">
        <v>462</v>
      </c>
    </row>
    <row r="252" spans="1:30" s="24" customFormat="1" ht="62.25" customHeight="1" x14ac:dyDescent="0.65">
      <c r="A252" s="20" t="s">
        <v>41</v>
      </c>
      <c r="B252" s="21">
        <v>150</v>
      </c>
      <c r="C252" s="21">
        <v>180</v>
      </c>
      <c r="D252" s="22">
        <v>5.0999999999999996</v>
      </c>
      <c r="E252" s="22">
        <v>5.0999999999999996</v>
      </c>
      <c r="F252" s="22">
        <v>9.15</v>
      </c>
      <c r="G252" s="22">
        <v>9.15</v>
      </c>
      <c r="H252" s="22">
        <v>34.200000000000003</v>
      </c>
      <c r="I252" s="22">
        <v>34.200000000000003</v>
      </c>
      <c r="J252" s="22">
        <v>244.5</v>
      </c>
      <c r="K252" s="22">
        <v>293.39999999999998</v>
      </c>
      <c r="L252" s="22">
        <v>18.149999999999999</v>
      </c>
      <c r="M252" s="25">
        <f t="shared" ref="M252" si="204">L252</f>
        <v>18.149999999999999</v>
      </c>
      <c r="N252" s="25">
        <v>0.14000000000000001</v>
      </c>
      <c r="O252" s="25">
        <f t="shared" ref="O252" si="205">N252</f>
        <v>0.14000000000000001</v>
      </c>
      <c r="P252" s="25">
        <v>0.11</v>
      </c>
      <c r="Q252" s="25">
        <f t="shared" ref="Q252" si="206">P252</f>
        <v>0.11</v>
      </c>
      <c r="R252" s="25">
        <v>25.5</v>
      </c>
      <c r="S252" s="25">
        <f t="shared" ref="S252" si="207">R252</f>
        <v>25.5</v>
      </c>
      <c r="T252" s="25">
        <v>36.979999999999997</v>
      </c>
      <c r="U252" s="25">
        <f t="shared" ref="U252" si="208">T252</f>
        <v>36.979999999999997</v>
      </c>
      <c r="V252" s="25">
        <v>86.6</v>
      </c>
      <c r="W252" s="25">
        <f t="shared" ref="W252" si="209">V252</f>
        <v>86.6</v>
      </c>
      <c r="X252" s="25">
        <v>27.75</v>
      </c>
      <c r="Y252" s="25">
        <f t="shared" ref="Y252" si="210">X252</f>
        <v>27.75</v>
      </c>
      <c r="Z252" s="25">
        <v>1.01</v>
      </c>
      <c r="AA252" s="25">
        <f t="shared" ref="AA252" si="211">Z252</f>
        <v>1.01</v>
      </c>
      <c r="AB252" s="25">
        <v>648.45000000000005</v>
      </c>
      <c r="AC252" s="25">
        <f t="shared" ref="AC252" si="212">AB252</f>
        <v>648.45000000000005</v>
      </c>
      <c r="AD252" s="23">
        <v>520</v>
      </c>
    </row>
    <row r="253" spans="1:30" s="24" customFormat="1" ht="62.25" customHeight="1" x14ac:dyDescent="0.65">
      <c r="A253" s="20" t="s">
        <v>76</v>
      </c>
      <c r="B253" s="21">
        <v>200</v>
      </c>
      <c r="C253" s="21">
        <v>200</v>
      </c>
      <c r="D253" s="22">
        <v>0.2</v>
      </c>
      <c r="E253" s="22">
        <v>0.2</v>
      </c>
      <c r="F253" s="22">
        <v>0</v>
      </c>
      <c r="G253" s="22">
        <v>0</v>
      </c>
      <c r="H253" s="22">
        <v>35.799999999999997</v>
      </c>
      <c r="I253" s="22">
        <v>35.799999999999997</v>
      </c>
      <c r="J253" s="22">
        <v>142</v>
      </c>
      <c r="K253" s="22">
        <v>142</v>
      </c>
      <c r="L253" s="22">
        <v>3.2</v>
      </c>
      <c r="M253" s="25">
        <v>3.2</v>
      </c>
      <c r="N253" s="25">
        <v>0.06</v>
      </c>
      <c r="O253" s="25">
        <v>0.06</v>
      </c>
      <c r="P253" s="25">
        <v>0</v>
      </c>
      <c r="Q253" s="25">
        <v>0</v>
      </c>
      <c r="R253" s="25">
        <v>0</v>
      </c>
      <c r="S253" s="25">
        <v>0</v>
      </c>
      <c r="T253" s="25">
        <v>14.22</v>
      </c>
      <c r="U253" s="25">
        <v>14.22</v>
      </c>
      <c r="V253" s="25">
        <v>2.14</v>
      </c>
      <c r="W253" s="25">
        <v>2.14</v>
      </c>
      <c r="X253" s="25">
        <v>4.1399999999999997</v>
      </c>
      <c r="Y253" s="25">
        <v>4.1399999999999997</v>
      </c>
      <c r="Z253" s="25">
        <v>0.48</v>
      </c>
      <c r="AA253" s="25">
        <v>0.48</v>
      </c>
      <c r="AB253" s="25">
        <v>0</v>
      </c>
      <c r="AC253" s="25">
        <v>0</v>
      </c>
      <c r="AD253" s="29">
        <v>631</v>
      </c>
    </row>
    <row r="254" spans="1:30" s="24" customFormat="1" ht="62.25" customHeight="1" x14ac:dyDescent="0.65">
      <c r="A254" s="20" t="s">
        <v>42</v>
      </c>
      <c r="B254" s="21">
        <v>32.5</v>
      </c>
      <c r="C254" s="21">
        <v>32.5</v>
      </c>
      <c r="D254" s="22">
        <v>2.5024999999999999</v>
      </c>
      <c r="E254" s="22">
        <v>2.5024999999999999</v>
      </c>
      <c r="F254" s="22">
        <v>0.45500000000000002</v>
      </c>
      <c r="G254" s="22">
        <v>0.45500000000000002</v>
      </c>
      <c r="H254" s="22">
        <v>12.2525</v>
      </c>
      <c r="I254" s="22">
        <v>12.2525</v>
      </c>
      <c r="J254" s="22">
        <v>13.22</v>
      </c>
      <c r="K254" s="22">
        <v>13.22</v>
      </c>
      <c r="L254" s="22">
        <v>0</v>
      </c>
      <c r="M254" s="25">
        <v>0</v>
      </c>
      <c r="N254" s="25">
        <v>0.03</v>
      </c>
      <c r="O254" s="25">
        <v>0.03</v>
      </c>
      <c r="P254" s="25">
        <v>0</v>
      </c>
      <c r="Q254" s="25">
        <v>0</v>
      </c>
      <c r="R254" s="25">
        <v>0</v>
      </c>
      <c r="S254" s="25">
        <v>0</v>
      </c>
      <c r="T254" s="25">
        <v>11.62</v>
      </c>
      <c r="U254" s="25">
        <v>11.62</v>
      </c>
      <c r="V254" s="25">
        <v>22.86</v>
      </c>
      <c r="W254" s="25">
        <v>22.86</v>
      </c>
      <c r="X254" s="25">
        <v>20.420000000000002</v>
      </c>
      <c r="Y254" s="25">
        <v>20.420000000000002</v>
      </c>
      <c r="Z254" s="25">
        <v>1.58</v>
      </c>
      <c r="AA254" s="25">
        <v>1.58</v>
      </c>
      <c r="AB254" s="25">
        <v>0</v>
      </c>
      <c r="AC254" s="25">
        <v>0</v>
      </c>
      <c r="AD254" s="23" t="s">
        <v>35</v>
      </c>
    </row>
    <row r="255" spans="1:30" s="24" customFormat="1" x14ac:dyDescent="0.65">
      <c r="A255" s="26" t="s">
        <v>36</v>
      </c>
      <c r="B255" s="21">
        <f>25+206+90+150+200+32.5</f>
        <v>703.5</v>
      </c>
      <c r="C255" s="21">
        <f>703.5+50</f>
        <v>753.5</v>
      </c>
      <c r="D255" s="22">
        <f t="shared" ref="D255:AC255" si="213">SUM(D249:D254)</f>
        <v>25.892499999999998</v>
      </c>
      <c r="E255" s="22">
        <f t="shared" si="213"/>
        <v>27.472500000000004</v>
      </c>
      <c r="F255" s="22">
        <f t="shared" si="213"/>
        <v>32.305</v>
      </c>
      <c r="G255" s="22">
        <f t="shared" si="213"/>
        <v>33.424999999999997</v>
      </c>
      <c r="H255" s="22">
        <f t="shared" si="213"/>
        <v>114.71249999999999</v>
      </c>
      <c r="I255" s="22">
        <f t="shared" si="213"/>
        <v>119.1725</v>
      </c>
      <c r="J255" s="22">
        <f t="shared" si="213"/>
        <v>813.72</v>
      </c>
      <c r="K255" s="22">
        <f t="shared" si="213"/>
        <v>906.02</v>
      </c>
      <c r="L255" s="22">
        <f t="shared" si="213"/>
        <v>48.010000000000005</v>
      </c>
      <c r="M255" s="25">
        <f t="shared" si="213"/>
        <v>54.669999999999995</v>
      </c>
      <c r="N255" s="25">
        <f t="shared" si="213"/>
        <v>8.77</v>
      </c>
      <c r="O255" s="25">
        <f t="shared" si="213"/>
        <v>8.8149999999999995</v>
      </c>
      <c r="P255" s="25">
        <f t="shared" si="213"/>
        <v>0.22999999999999998</v>
      </c>
      <c r="Q255" s="25">
        <f t="shared" si="213"/>
        <v>0.245</v>
      </c>
      <c r="R255" s="25">
        <f t="shared" si="213"/>
        <v>40.619999999999997</v>
      </c>
      <c r="S255" s="25">
        <f t="shared" si="213"/>
        <v>40.6</v>
      </c>
      <c r="T255" s="25">
        <f t="shared" si="213"/>
        <v>106.47999999999999</v>
      </c>
      <c r="U255" s="25">
        <f t="shared" si="213"/>
        <v>113.595</v>
      </c>
      <c r="V255" s="25">
        <f t="shared" si="213"/>
        <v>247.95</v>
      </c>
      <c r="W255" s="25">
        <f t="shared" si="213"/>
        <v>265.36749999999995</v>
      </c>
      <c r="X255" s="25">
        <f t="shared" si="213"/>
        <v>101.55</v>
      </c>
      <c r="Y255" s="25">
        <f t="shared" si="213"/>
        <v>107.50999999999999</v>
      </c>
      <c r="Z255" s="25">
        <f t="shared" si="213"/>
        <v>6.0299999999999994</v>
      </c>
      <c r="AA255" s="25">
        <f t="shared" si="213"/>
        <v>6.375</v>
      </c>
      <c r="AB255" s="25">
        <f t="shared" si="213"/>
        <v>1167.73</v>
      </c>
      <c r="AC255" s="25">
        <f t="shared" si="213"/>
        <v>1262.2750000000001</v>
      </c>
      <c r="AD255" s="25"/>
    </row>
    <row r="256" spans="1:30" s="24" customFormat="1" x14ac:dyDescent="0.65">
      <c r="A256" s="26" t="s">
        <v>43</v>
      </c>
      <c r="B256" s="21">
        <f>703.5+388</f>
        <v>1091.5</v>
      </c>
      <c r="C256" s="21">
        <f>753.5+388</f>
        <v>1141.5</v>
      </c>
      <c r="D256" s="22">
        <f t="shared" ref="D256:AC256" si="214">D255+D243</f>
        <v>31.932499999999997</v>
      </c>
      <c r="E256" s="22">
        <f t="shared" si="214"/>
        <v>33.512500000000003</v>
      </c>
      <c r="F256" s="22">
        <f t="shared" si="214"/>
        <v>39.954999999999998</v>
      </c>
      <c r="G256" s="22">
        <f t="shared" si="214"/>
        <v>41.074999999999996</v>
      </c>
      <c r="H256" s="22">
        <f t="shared" si="214"/>
        <v>165.60249999999999</v>
      </c>
      <c r="I256" s="22">
        <f t="shared" si="214"/>
        <v>170.0625</v>
      </c>
      <c r="J256" s="22">
        <f t="shared" si="214"/>
        <v>1105.1199999999999</v>
      </c>
      <c r="K256" s="22">
        <f t="shared" si="214"/>
        <v>1197.42</v>
      </c>
      <c r="L256" s="22">
        <f t="shared" si="214"/>
        <v>48.030000000000008</v>
      </c>
      <c r="M256" s="25">
        <f t="shared" si="214"/>
        <v>54.69</v>
      </c>
      <c r="N256" s="25">
        <f t="shared" si="214"/>
        <v>8.9499999999999993</v>
      </c>
      <c r="O256" s="25">
        <f t="shared" si="214"/>
        <v>8.9949999999999992</v>
      </c>
      <c r="P256" s="25">
        <f t="shared" si="214"/>
        <v>0.33999999999999997</v>
      </c>
      <c r="Q256" s="25">
        <f t="shared" si="214"/>
        <v>0.35499999999999998</v>
      </c>
      <c r="R256" s="25">
        <f t="shared" si="214"/>
        <v>60.62</v>
      </c>
      <c r="S256" s="25">
        <f t="shared" si="214"/>
        <v>60.6</v>
      </c>
      <c r="T256" s="25">
        <f t="shared" si="214"/>
        <v>125.50999999999999</v>
      </c>
      <c r="U256" s="25">
        <f t="shared" si="214"/>
        <v>132.625</v>
      </c>
      <c r="V256" s="25">
        <f t="shared" si="214"/>
        <v>342.69</v>
      </c>
      <c r="W256" s="25">
        <f t="shared" si="214"/>
        <v>360.10749999999996</v>
      </c>
      <c r="X256" s="25">
        <f t="shared" si="214"/>
        <v>143.37</v>
      </c>
      <c r="Y256" s="25">
        <f t="shared" si="214"/>
        <v>149.32999999999998</v>
      </c>
      <c r="Z256" s="25">
        <f t="shared" si="214"/>
        <v>8.0499999999999989</v>
      </c>
      <c r="AA256" s="25">
        <f t="shared" si="214"/>
        <v>8.3949999999999996</v>
      </c>
      <c r="AB256" s="25">
        <f t="shared" si="214"/>
        <v>1255.1400000000001</v>
      </c>
      <c r="AC256" s="25">
        <f t="shared" si="214"/>
        <v>1349.6850000000002</v>
      </c>
      <c r="AD256" s="27"/>
    </row>
    <row r="257" spans="1:29" s="10" customFormat="1" x14ac:dyDescent="0.65">
      <c r="A257" s="19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</sheetData>
  <mergeCells count="574">
    <mergeCell ref="L9:P9"/>
    <mergeCell ref="Z9:AD9"/>
    <mergeCell ref="L10:P10"/>
    <mergeCell ref="Z10:AD10"/>
    <mergeCell ref="L11:P11"/>
    <mergeCell ref="Z11:AD11"/>
    <mergeCell ref="L4:P4"/>
    <mergeCell ref="Z4:AD4"/>
    <mergeCell ref="L5:P5"/>
    <mergeCell ref="Z5:AD5"/>
    <mergeCell ref="L6:P6"/>
    <mergeCell ref="Z6:AD6"/>
    <mergeCell ref="A13:AD13"/>
    <mergeCell ref="A15:AD15"/>
    <mergeCell ref="A19:A21"/>
    <mergeCell ref="B19:C19"/>
    <mergeCell ref="D19:E19"/>
    <mergeCell ref="F19:G19"/>
    <mergeCell ref="H19:I19"/>
    <mergeCell ref="J19:K19"/>
    <mergeCell ref="L19:S19"/>
    <mergeCell ref="T19:AC19"/>
    <mergeCell ref="AD19:AD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V20:W20"/>
    <mergeCell ref="X20:Y20"/>
    <mergeCell ref="Z20:AA20"/>
    <mergeCell ref="AB20:AC20"/>
    <mergeCell ref="A29:A31"/>
    <mergeCell ref="B29:C29"/>
    <mergeCell ref="D29:E29"/>
    <mergeCell ref="F29:G29"/>
    <mergeCell ref="H29:I29"/>
    <mergeCell ref="J29:K29"/>
    <mergeCell ref="K20:K21"/>
    <mergeCell ref="L20:M20"/>
    <mergeCell ref="N20:O20"/>
    <mergeCell ref="AD29:AD31"/>
    <mergeCell ref="B30:B31"/>
    <mergeCell ref="C30:C31"/>
    <mergeCell ref="D30:D31"/>
    <mergeCell ref="E30:E31"/>
    <mergeCell ref="F30:F31"/>
    <mergeCell ref="G30:G31"/>
    <mergeCell ref="H30:H31"/>
    <mergeCell ref="R30:S30"/>
    <mergeCell ref="T30:U30"/>
    <mergeCell ref="V30:W30"/>
    <mergeCell ref="X30:Y30"/>
    <mergeCell ref="Z30:AA30"/>
    <mergeCell ref="AB30:AC30"/>
    <mergeCell ref="I30:I31"/>
    <mergeCell ref="J30:J31"/>
    <mergeCell ref="K30:K31"/>
    <mergeCell ref="L30:M30"/>
    <mergeCell ref="N30:O30"/>
    <mergeCell ref="V44:W44"/>
    <mergeCell ref="P20:Q20"/>
    <mergeCell ref="R20:S20"/>
    <mergeCell ref="T20:U20"/>
    <mergeCell ref="L29:S29"/>
    <mergeCell ref="T29:AC29"/>
    <mergeCell ref="L44:M44"/>
    <mergeCell ref="N44:O44"/>
    <mergeCell ref="P44:Q44"/>
    <mergeCell ref="R44:S44"/>
    <mergeCell ref="A43:A45"/>
    <mergeCell ref="P30:Q30"/>
    <mergeCell ref="L43:S43"/>
    <mergeCell ref="T43:AC43"/>
    <mergeCell ref="AD43:AD45"/>
    <mergeCell ref="B44:B45"/>
    <mergeCell ref="C44:C45"/>
    <mergeCell ref="D44:D45"/>
    <mergeCell ref="E44:E45"/>
    <mergeCell ref="F44:F45"/>
    <mergeCell ref="G44:G45"/>
    <mergeCell ref="H44:H45"/>
    <mergeCell ref="B43:C43"/>
    <mergeCell ref="D43:E43"/>
    <mergeCell ref="F43:G43"/>
    <mergeCell ref="H43:I43"/>
    <mergeCell ref="J43:K43"/>
    <mergeCell ref="I44:I45"/>
    <mergeCell ref="J44:J45"/>
    <mergeCell ref="K44:K45"/>
    <mergeCell ref="X44:Y44"/>
    <mergeCell ref="Z44:AA44"/>
    <mergeCell ref="AB44:AC44"/>
    <mergeCell ref="T44:U44"/>
    <mergeCell ref="T52:AC52"/>
    <mergeCell ref="AD52:AD54"/>
    <mergeCell ref="B53:B54"/>
    <mergeCell ref="C53:C54"/>
    <mergeCell ref="D53:D54"/>
    <mergeCell ref="E53:E54"/>
    <mergeCell ref="F53:F54"/>
    <mergeCell ref="G53:G54"/>
    <mergeCell ref="H53:H54"/>
    <mergeCell ref="I53:I54"/>
    <mergeCell ref="T53:U53"/>
    <mergeCell ref="V53:W53"/>
    <mergeCell ref="X53:Y53"/>
    <mergeCell ref="Z53:AA53"/>
    <mergeCell ref="AB53:AC53"/>
    <mergeCell ref="P53:Q53"/>
    <mergeCell ref="R53:S53"/>
    <mergeCell ref="B52:C52"/>
    <mergeCell ref="D52:E52"/>
    <mergeCell ref="F52:G52"/>
    <mergeCell ref="H52:I52"/>
    <mergeCell ref="J52:K52"/>
    <mergeCell ref="L52:S52"/>
    <mergeCell ref="A67:A69"/>
    <mergeCell ref="B67:C67"/>
    <mergeCell ref="D67:E67"/>
    <mergeCell ref="F67:G67"/>
    <mergeCell ref="H67:I67"/>
    <mergeCell ref="J53:J54"/>
    <mergeCell ref="K53:K54"/>
    <mergeCell ref="L53:M53"/>
    <mergeCell ref="N53:O53"/>
    <mergeCell ref="J67:K67"/>
    <mergeCell ref="L67:S67"/>
    <mergeCell ref="A52:A54"/>
    <mergeCell ref="T67:AC67"/>
    <mergeCell ref="AD67:AD69"/>
    <mergeCell ref="B68:B69"/>
    <mergeCell ref="C68:C69"/>
    <mergeCell ref="D68:D69"/>
    <mergeCell ref="E68:E69"/>
    <mergeCell ref="F68:F69"/>
    <mergeCell ref="G68:G69"/>
    <mergeCell ref="AB68:AC68"/>
    <mergeCell ref="P68:Q68"/>
    <mergeCell ref="R68:S68"/>
    <mergeCell ref="T68:U68"/>
    <mergeCell ref="V68:W68"/>
    <mergeCell ref="X68:Y68"/>
    <mergeCell ref="Z68:AA68"/>
    <mergeCell ref="H68:H69"/>
    <mergeCell ref="I68:I69"/>
    <mergeCell ref="J68:J69"/>
    <mergeCell ref="K68:K69"/>
    <mergeCell ref="L68:M68"/>
    <mergeCell ref="N68:O68"/>
    <mergeCell ref="A76:A78"/>
    <mergeCell ref="B76:C76"/>
    <mergeCell ref="D76:E76"/>
    <mergeCell ref="F76:G76"/>
    <mergeCell ref="H76:I76"/>
    <mergeCell ref="J76:K76"/>
    <mergeCell ref="L76:S76"/>
    <mergeCell ref="T76:AC76"/>
    <mergeCell ref="K77:K78"/>
    <mergeCell ref="L77:M77"/>
    <mergeCell ref="N77:O77"/>
    <mergeCell ref="P77:Q77"/>
    <mergeCell ref="R77:S77"/>
    <mergeCell ref="AD76:AD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X77:Y77"/>
    <mergeCell ref="Z77:AA77"/>
    <mergeCell ref="AB77:AC77"/>
    <mergeCell ref="T77:U77"/>
    <mergeCell ref="V77:W77"/>
    <mergeCell ref="T90:AC90"/>
    <mergeCell ref="AD90:AD92"/>
    <mergeCell ref="B91:B92"/>
    <mergeCell ref="C91:C92"/>
    <mergeCell ref="D91:D92"/>
    <mergeCell ref="E91:E92"/>
    <mergeCell ref="F91:F92"/>
    <mergeCell ref="G91:G92"/>
    <mergeCell ref="H91:H92"/>
    <mergeCell ref="I91:I92"/>
    <mergeCell ref="T91:U91"/>
    <mergeCell ref="V91:W91"/>
    <mergeCell ref="X91:Y91"/>
    <mergeCell ref="Z91:AA91"/>
    <mergeCell ref="AB91:AC91"/>
    <mergeCell ref="P91:Q91"/>
    <mergeCell ref="R91:S91"/>
    <mergeCell ref="B90:C90"/>
    <mergeCell ref="D90:E90"/>
    <mergeCell ref="F90:G90"/>
    <mergeCell ref="H90:I90"/>
    <mergeCell ref="J90:K90"/>
    <mergeCell ref="L90:S90"/>
    <mergeCell ref="A100:A102"/>
    <mergeCell ref="B100:C100"/>
    <mergeCell ref="D100:E100"/>
    <mergeCell ref="F100:G100"/>
    <mergeCell ref="H100:I100"/>
    <mergeCell ref="J91:J92"/>
    <mergeCell ref="K91:K92"/>
    <mergeCell ref="L91:M91"/>
    <mergeCell ref="N91:O91"/>
    <mergeCell ref="J100:K100"/>
    <mergeCell ref="L100:S100"/>
    <mergeCell ref="A90:A92"/>
    <mergeCell ref="T100:AC100"/>
    <mergeCell ref="AD100:AD102"/>
    <mergeCell ref="B101:B102"/>
    <mergeCell ref="C101:C102"/>
    <mergeCell ref="D101:D102"/>
    <mergeCell ref="E101:E102"/>
    <mergeCell ref="F101:F102"/>
    <mergeCell ref="G101:G102"/>
    <mergeCell ref="AB101:AC101"/>
    <mergeCell ref="P101:Q101"/>
    <mergeCell ref="R101:S101"/>
    <mergeCell ref="T101:U101"/>
    <mergeCell ref="V101:W101"/>
    <mergeCell ref="X101:Y101"/>
    <mergeCell ref="Z101:AA101"/>
    <mergeCell ref="H101:H102"/>
    <mergeCell ref="I101:I102"/>
    <mergeCell ref="J101:J102"/>
    <mergeCell ref="K101:K102"/>
    <mergeCell ref="L101:M101"/>
    <mergeCell ref="N101:O101"/>
    <mergeCell ref="A114:A116"/>
    <mergeCell ref="B114:C114"/>
    <mergeCell ref="D114:E114"/>
    <mergeCell ref="F114:G114"/>
    <mergeCell ref="H114:I114"/>
    <mergeCell ref="J114:K114"/>
    <mergeCell ref="L114:S114"/>
    <mergeCell ref="T114:AC114"/>
    <mergeCell ref="K115:K116"/>
    <mergeCell ref="L115:M115"/>
    <mergeCell ref="N115:O115"/>
    <mergeCell ref="P115:Q115"/>
    <mergeCell ref="R115:S115"/>
    <mergeCell ref="AD114:AD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X115:Y115"/>
    <mergeCell ref="Z115:AA115"/>
    <mergeCell ref="AB115:AC115"/>
    <mergeCell ref="T115:U115"/>
    <mergeCell ref="V115:W115"/>
    <mergeCell ref="T124:AC124"/>
    <mergeCell ref="AD124:AD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T125:U125"/>
    <mergeCell ref="V125:W125"/>
    <mergeCell ref="X125:Y125"/>
    <mergeCell ref="Z125:AA125"/>
    <mergeCell ref="AB125:AC125"/>
    <mergeCell ref="P125:Q125"/>
    <mergeCell ref="R125:S125"/>
    <mergeCell ref="B124:C124"/>
    <mergeCell ref="D124:E124"/>
    <mergeCell ref="F124:G124"/>
    <mergeCell ref="H124:I124"/>
    <mergeCell ref="J124:K124"/>
    <mergeCell ref="L124:S124"/>
    <mergeCell ref="A141:A143"/>
    <mergeCell ref="B141:C141"/>
    <mergeCell ref="D141:E141"/>
    <mergeCell ref="F141:G141"/>
    <mergeCell ref="H141:I141"/>
    <mergeCell ref="J125:J126"/>
    <mergeCell ref="K125:K126"/>
    <mergeCell ref="L125:M125"/>
    <mergeCell ref="N125:O125"/>
    <mergeCell ref="J141:K141"/>
    <mergeCell ref="L141:S141"/>
    <mergeCell ref="A124:A126"/>
    <mergeCell ref="T141:AC141"/>
    <mergeCell ref="AD141:AD143"/>
    <mergeCell ref="B142:B143"/>
    <mergeCell ref="C142:C143"/>
    <mergeCell ref="D142:D143"/>
    <mergeCell ref="E142:E143"/>
    <mergeCell ref="F142:F143"/>
    <mergeCell ref="G142:G143"/>
    <mergeCell ref="AB142:AC142"/>
    <mergeCell ref="P142:Q142"/>
    <mergeCell ref="R142:S142"/>
    <mergeCell ref="T142:U142"/>
    <mergeCell ref="V142:W142"/>
    <mergeCell ref="X142:Y142"/>
    <mergeCell ref="Z142:AA142"/>
    <mergeCell ref="H142:H143"/>
    <mergeCell ref="I142:I143"/>
    <mergeCell ref="J142:J143"/>
    <mergeCell ref="K142:K143"/>
    <mergeCell ref="L142:M142"/>
    <mergeCell ref="N142:O142"/>
    <mergeCell ref="A150:A152"/>
    <mergeCell ref="B150:C150"/>
    <mergeCell ref="D150:E150"/>
    <mergeCell ref="F150:G150"/>
    <mergeCell ref="H150:I150"/>
    <mergeCell ref="J150:K150"/>
    <mergeCell ref="L150:S150"/>
    <mergeCell ref="T150:AC150"/>
    <mergeCell ref="K151:K152"/>
    <mergeCell ref="L151:M151"/>
    <mergeCell ref="N151:O151"/>
    <mergeCell ref="P151:Q151"/>
    <mergeCell ref="R151:S151"/>
    <mergeCell ref="AD150:AD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X151:Y151"/>
    <mergeCell ref="Z151:AA151"/>
    <mergeCell ref="AB151:AC151"/>
    <mergeCell ref="T151:U151"/>
    <mergeCell ref="V151:W151"/>
    <mergeCell ref="T165:AC165"/>
    <mergeCell ref="AD165:AD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T166:U166"/>
    <mergeCell ref="V166:W166"/>
    <mergeCell ref="X166:Y166"/>
    <mergeCell ref="Z166:AA166"/>
    <mergeCell ref="AB166:AC166"/>
    <mergeCell ref="P166:Q166"/>
    <mergeCell ref="R166:S166"/>
    <mergeCell ref="B165:C165"/>
    <mergeCell ref="D165:E165"/>
    <mergeCell ref="F165:G165"/>
    <mergeCell ref="H165:I165"/>
    <mergeCell ref="J165:K165"/>
    <mergeCell ref="L165:S165"/>
    <mergeCell ref="A174:A176"/>
    <mergeCell ref="B174:C174"/>
    <mergeCell ref="D174:E174"/>
    <mergeCell ref="F174:G174"/>
    <mergeCell ref="H174:I174"/>
    <mergeCell ref="J166:J167"/>
    <mergeCell ref="K166:K167"/>
    <mergeCell ref="L166:M166"/>
    <mergeCell ref="N166:O166"/>
    <mergeCell ref="J174:K174"/>
    <mergeCell ref="L174:S174"/>
    <mergeCell ref="A165:A167"/>
    <mergeCell ref="T174:AC174"/>
    <mergeCell ref="AD174:AD176"/>
    <mergeCell ref="B175:B176"/>
    <mergeCell ref="C175:C176"/>
    <mergeCell ref="D175:D176"/>
    <mergeCell ref="E175:E176"/>
    <mergeCell ref="F175:F176"/>
    <mergeCell ref="G175:G176"/>
    <mergeCell ref="AB175:AC175"/>
    <mergeCell ref="P175:Q175"/>
    <mergeCell ref="R175:S175"/>
    <mergeCell ref="T175:U175"/>
    <mergeCell ref="V175:W175"/>
    <mergeCell ref="X175:Y175"/>
    <mergeCell ref="Z175:AA175"/>
    <mergeCell ref="H175:H176"/>
    <mergeCell ref="I175:I176"/>
    <mergeCell ref="J175:J176"/>
    <mergeCell ref="K175:K176"/>
    <mergeCell ref="L175:M175"/>
    <mergeCell ref="N175:O175"/>
    <mergeCell ref="A190:A192"/>
    <mergeCell ref="B190:C190"/>
    <mergeCell ref="D190:E190"/>
    <mergeCell ref="F190:G190"/>
    <mergeCell ref="H190:I190"/>
    <mergeCell ref="J190:K190"/>
    <mergeCell ref="L190:S190"/>
    <mergeCell ref="T190:AC190"/>
    <mergeCell ref="K191:K192"/>
    <mergeCell ref="L191:M191"/>
    <mergeCell ref="N191:O191"/>
    <mergeCell ref="P191:Q191"/>
    <mergeCell ref="R191:S191"/>
    <mergeCell ref="AD190:AD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X191:Y191"/>
    <mergeCell ref="Z191:AA191"/>
    <mergeCell ref="AB191:AC191"/>
    <mergeCell ref="T191:U191"/>
    <mergeCell ref="V191:W191"/>
    <mergeCell ref="T199:AC199"/>
    <mergeCell ref="AD199:AD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T200:U200"/>
    <mergeCell ref="V200:W200"/>
    <mergeCell ref="X200:Y200"/>
    <mergeCell ref="Z200:AA200"/>
    <mergeCell ref="AB200:AC200"/>
    <mergeCell ref="P200:Q200"/>
    <mergeCell ref="R200:S200"/>
    <mergeCell ref="B199:C199"/>
    <mergeCell ref="D199:E199"/>
    <mergeCell ref="F199:G199"/>
    <mergeCell ref="H199:I199"/>
    <mergeCell ref="J199:K199"/>
    <mergeCell ref="L199:S199"/>
    <mergeCell ref="A213:A215"/>
    <mergeCell ref="B213:C213"/>
    <mergeCell ref="D213:E213"/>
    <mergeCell ref="F213:G213"/>
    <mergeCell ref="H213:I213"/>
    <mergeCell ref="J200:J201"/>
    <mergeCell ref="K200:K201"/>
    <mergeCell ref="L200:M200"/>
    <mergeCell ref="N200:O200"/>
    <mergeCell ref="J213:K213"/>
    <mergeCell ref="L213:S213"/>
    <mergeCell ref="A199:A201"/>
    <mergeCell ref="T213:AC213"/>
    <mergeCell ref="AD213:AD215"/>
    <mergeCell ref="B214:B215"/>
    <mergeCell ref="C214:C215"/>
    <mergeCell ref="D214:D215"/>
    <mergeCell ref="E214:E215"/>
    <mergeCell ref="F214:F215"/>
    <mergeCell ref="G214:G215"/>
    <mergeCell ref="AB214:AC214"/>
    <mergeCell ref="P214:Q214"/>
    <mergeCell ref="R214:S214"/>
    <mergeCell ref="T214:U214"/>
    <mergeCell ref="V214:W214"/>
    <mergeCell ref="X214:Y214"/>
    <mergeCell ref="Z214:AA214"/>
    <mergeCell ref="H214:H215"/>
    <mergeCell ref="I214:I215"/>
    <mergeCell ref="J214:J215"/>
    <mergeCell ref="K214:K215"/>
    <mergeCell ref="L214:M214"/>
    <mergeCell ref="N214:O214"/>
    <mergeCell ref="A222:A224"/>
    <mergeCell ref="B222:C222"/>
    <mergeCell ref="D222:E222"/>
    <mergeCell ref="F222:G222"/>
    <mergeCell ref="H222:I222"/>
    <mergeCell ref="J222:K222"/>
    <mergeCell ref="L222:S222"/>
    <mergeCell ref="T222:AC222"/>
    <mergeCell ref="K223:K224"/>
    <mergeCell ref="L223:M223"/>
    <mergeCell ref="N223:O223"/>
    <mergeCell ref="P223:Q223"/>
    <mergeCell ref="R223:S223"/>
    <mergeCell ref="AD222:AD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X223:Y223"/>
    <mergeCell ref="Z223:AA223"/>
    <mergeCell ref="AB223:AC223"/>
    <mergeCell ref="T223:U223"/>
    <mergeCell ref="V223:W223"/>
    <mergeCell ref="T237:AC237"/>
    <mergeCell ref="AD237:AD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T238:U238"/>
    <mergeCell ref="V238:W238"/>
    <mergeCell ref="X238:Y238"/>
    <mergeCell ref="Z238:AA238"/>
    <mergeCell ref="AB238:AC238"/>
    <mergeCell ref="P238:Q238"/>
    <mergeCell ref="R238:S238"/>
    <mergeCell ref="B237:C237"/>
    <mergeCell ref="D237:E237"/>
    <mergeCell ref="F237:G237"/>
    <mergeCell ref="H237:I237"/>
    <mergeCell ref="J237:K237"/>
    <mergeCell ref="L237:S237"/>
    <mergeCell ref="A246:A248"/>
    <mergeCell ref="B246:C246"/>
    <mergeCell ref="D246:E246"/>
    <mergeCell ref="F246:G246"/>
    <mergeCell ref="H246:I246"/>
    <mergeCell ref="J238:J239"/>
    <mergeCell ref="K238:K239"/>
    <mergeCell ref="L238:M238"/>
    <mergeCell ref="N238:O238"/>
    <mergeCell ref="J246:K246"/>
    <mergeCell ref="L246:S246"/>
    <mergeCell ref="A237:A239"/>
    <mergeCell ref="T246:AC246"/>
    <mergeCell ref="AD246:AD248"/>
    <mergeCell ref="B247:B248"/>
    <mergeCell ref="C247:C248"/>
    <mergeCell ref="D247:D248"/>
    <mergeCell ref="E247:E248"/>
    <mergeCell ref="F247:F248"/>
    <mergeCell ref="G247:G248"/>
    <mergeCell ref="AB247:AC247"/>
    <mergeCell ref="P247:Q247"/>
    <mergeCell ref="R247:S247"/>
    <mergeCell ref="T247:U247"/>
    <mergeCell ref="V247:W247"/>
    <mergeCell ref="X247:Y247"/>
    <mergeCell ref="Z247:AA247"/>
    <mergeCell ref="H247:H248"/>
    <mergeCell ref="I247:I248"/>
    <mergeCell ref="J247:J248"/>
    <mergeCell ref="K247:K248"/>
    <mergeCell ref="L247:M247"/>
    <mergeCell ref="N247:O247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4" manualBreakCount="4">
    <brk id="63" max="16383" man="1"/>
    <brk id="111" max="16383" man="1"/>
    <brk id="161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2023-08-28T09:28:18Z</dcterms:modified>
</cp:coreProperties>
</file>